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Projects\INFCIS\src\Iaea.Infcis.Nfcss\Iaea.Infcis.Nfcss.UI\wwwroot\documents\"/>
    </mc:Choice>
  </mc:AlternateContent>
  <xr:revisionPtr revIDLastSave="0" documentId="13_ncr:1_{79BA35BF-ECF6-487D-9A86-C0C8171243DB}" xr6:coauthVersionLast="47" xr6:coauthVersionMax="47" xr10:uidLastSave="{00000000-0000-0000-0000-000000000000}"/>
  <bookViews>
    <workbookView xWindow="-110" yWindow="-110" windowWidth="25820" windowHeight="15500" tabRatio="796" firstSheet="1" activeTab="1" xr2:uid="{00000000-000D-0000-FFFF-FFFF00000000}"/>
  </bookViews>
  <sheets>
    <sheet name="DGR footprint calculations" sheetId="18" state="hidden" r:id="rId1"/>
    <sheet name="Guidelines" sheetId="31" r:id="rId2"/>
    <sheet name="Footprint(Open Cycle)" sheetId="29" r:id="rId3"/>
    <sheet name="Footprint(Closed Cycle)" sheetId="25" r:id="rId4"/>
    <sheet name="OverAll DGR Sizing Output" sheetId="32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8" i="18" l="1"/>
  <c r="F6" i="32"/>
  <c r="E6" i="32"/>
  <c r="F5" i="32"/>
  <c r="E5" i="32"/>
  <c r="F4" i="32"/>
  <c r="E4" i="32"/>
  <c r="F3" i="32"/>
  <c r="E3" i="32"/>
  <c r="F19" i="25"/>
  <c r="E19" i="25"/>
  <c r="F18" i="25"/>
  <c r="E18" i="25"/>
  <c r="F17" i="25"/>
  <c r="E17" i="25"/>
  <c r="F16" i="25"/>
  <c r="E16" i="25"/>
  <c r="F15" i="25"/>
  <c r="E15" i="25"/>
  <c r="F10" i="25"/>
  <c r="E10" i="25"/>
  <c r="E12" i="29"/>
  <c r="E11" i="29"/>
  <c r="E10" i="29"/>
  <c r="E9" i="29"/>
  <c r="E49" i="18"/>
  <c r="D49" i="18"/>
  <c r="E48" i="18"/>
  <c r="D48" i="18"/>
  <c r="F27" i="18"/>
  <c r="E27" i="18"/>
  <c r="F26" i="18"/>
  <c r="E26" i="18"/>
  <c r="K25" i="18"/>
  <c r="F25" i="18"/>
  <c r="E25" i="18"/>
  <c r="K24" i="18"/>
  <c r="F24" i="18"/>
  <c r="E24" i="18"/>
  <c r="K23" i="18"/>
  <c r="E16" i="18"/>
  <c r="E15" i="18"/>
  <c r="E14" i="18"/>
  <c r="E13" i="18"/>
  <c r="J12" i="18"/>
  <c r="J11" i="18"/>
  <c r="E9" i="18"/>
</calcChain>
</file>

<file path=xl/sharedStrings.xml><?xml version="1.0" encoding="utf-8"?>
<sst xmlns="http://schemas.openxmlformats.org/spreadsheetml/2006/main" count="171" uniqueCount="121">
  <si>
    <t>Closed Cycle</t>
  </si>
  <si>
    <t>SF Mass</t>
  </si>
  <si>
    <t>[tHM]</t>
  </si>
  <si>
    <t>HLW Stock</t>
  </si>
  <si>
    <t>[m3/tHM]</t>
  </si>
  <si>
    <t>VW mass</t>
  </si>
  <si>
    <t>[kg/Unit]</t>
  </si>
  <si>
    <t>HLW content</t>
  </si>
  <si>
    <t>[wt%/Unit]</t>
  </si>
  <si>
    <t>[m]</t>
  </si>
  <si>
    <t>Na Content</t>
  </si>
  <si>
    <t xml:space="preserve">Total HLW Stock </t>
  </si>
  <si>
    <t>[m3]</t>
  </si>
  <si>
    <t>HLW Mass</t>
  </si>
  <si>
    <t>[kg/tHM]</t>
  </si>
  <si>
    <t>No. of VW</t>
  </si>
  <si>
    <t>[Units]</t>
  </si>
  <si>
    <t>[Unit/tHM]</t>
  </si>
  <si>
    <t>Occupaied Area</t>
  </si>
  <si>
    <t>[m2/Unit]</t>
  </si>
  <si>
    <t>Total Disporsal Area</t>
  </si>
  <si>
    <t>[m2]</t>
  </si>
  <si>
    <t>Disporsal Area</t>
  </si>
  <si>
    <t>[m2/tHM]</t>
  </si>
  <si>
    <t>CAREA</t>
  </si>
  <si>
    <t>[kg/m2]</t>
  </si>
  <si>
    <t>Open cycle</t>
  </si>
  <si>
    <t>Assembly mass</t>
  </si>
  <si>
    <t>[tHM/Assembly]</t>
  </si>
  <si>
    <t>[units]</t>
  </si>
  <si>
    <t>No. of packages</t>
  </si>
  <si>
    <t>Disporsal Area</t>
  </si>
  <si>
    <t>★</t>
  </si>
  <si>
    <t>Get from NFCSS Output</t>
  </si>
  <si>
    <t>Input</t>
  </si>
  <si>
    <t>output</t>
  </si>
  <si>
    <t>crystalline</t>
  </si>
  <si>
    <t>Clay</t>
  </si>
  <si>
    <t>Host rock</t>
  </si>
  <si>
    <t>Cask Storages</t>
  </si>
  <si>
    <t>-</t>
  </si>
  <si>
    <t>Tunnel Spacing*</t>
  </si>
  <si>
    <t>Package Pitch*</t>
  </si>
  <si>
    <t>Over Pack</t>
  </si>
  <si>
    <t>Cask</t>
  </si>
  <si>
    <t>Volume
[m3/Unit]</t>
  </si>
  <si>
    <t>Total Volume
[m3]</t>
  </si>
  <si>
    <t>Open cycle</t>
  </si>
  <si>
    <t>[t]</t>
  </si>
  <si>
    <t>[kg/Canister]</t>
  </si>
  <si>
    <t>Package Pitch</t>
  </si>
  <si>
    <t>[Assemblies]</t>
  </si>
  <si>
    <t>No. of Casks</t>
  </si>
  <si>
    <t>[Casks]</t>
  </si>
  <si>
    <r>
      <t>[m</t>
    </r>
    <r>
      <rPr>
        <vertAlign val="superscript"/>
        <sz val="11"/>
        <color theme="1"/>
        <rFont val="Times New Roman"/>
        <family val="1"/>
      </rPr>
      <t>2</t>
    </r>
    <r>
      <rPr>
        <sz val="11"/>
        <color theme="1"/>
        <rFont val="Times New Roman"/>
        <family val="1"/>
      </rPr>
      <t>/Cask]</t>
    </r>
  </si>
  <si>
    <r>
      <t>[m</t>
    </r>
    <r>
      <rPr>
        <vertAlign val="superscript"/>
        <sz val="11"/>
        <color theme="1"/>
        <rFont val="Times New Roman"/>
        <family val="1"/>
      </rPr>
      <t>2</t>
    </r>
    <r>
      <rPr>
        <sz val="11"/>
        <color theme="1"/>
        <rFont val="Times New Roman"/>
        <family val="1"/>
      </rPr>
      <t>/Canister]</t>
    </r>
  </si>
  <si>
    <r>
      <t>[m</t>
    </r>
    <r>
      <rPr>
        <vertAlign val="superscript"/>
        <sz val="11"/>
        <color theme="1"/>
        <rFont val="Times New Roman"/>
        <family val="1"/>
      </rPr>
      <t>2</t>
    </r>
    <r>
      <rPr>
        <sz val="11"/>
        <color theme="1"/>
        <rFont val="Times New Roman"/>
        <family val="1"/>
      </rPr>
      <t>]</t>
    </r>
  </si>
  <si>
    <t>Soft</t>
  </si>
  <si>
    <t>[t]</t>
  </si>
  <si>
    <t>[%]</t>
  </si>
  <si>
    <t>[Canisters]</t>
  </si>
  <si>
    <t>Waste Loading in Canister</t>
  </si>
  <si>
    <t>[wt%]</t>
  </si>
  <si>
    <t>Occupied Area per Canister</t>
  </si>
  <si>
    <t>SF Mass in Assembly</t>
  </si>
  <si>
    <t>No. of Assemblies per Cask</t>
  </si>
  <si>
    <t>Open Cycle (Direct Disposal)</t>
  </si>
  <si>
    <t>Disposal Type</t>
  </si>
  <si>
    <t>Closed Cycle (Reprocessing)</t>
  </si>
  <si>
    <t>Recovery Fraction of U and Pu</t>
  </si>
  <si>
    <t>[-]</t>
  </si>
  <si>
    <t>[kg/Assembly]</t>
  </si>
  <si>
    <t>NFCSS Output</t>
  </si>
  <si>
    <t>INPUT</t>
  </si>
  <si>
    <t>OUTPUT</t>
  </si>
  <si>
    <r>
      <t>HLW Content (Including 10.0wt% of Na</t>
    </r>
    <r>
      <rPr>
        <vertAlign val="subscript"/>
        <sz val="11"/>
        <color theme="1"/>
        <rFont val="Times New Roman"/>
        <family val="1"/>
      </rPr>
      <t>2</t>
    </r>
    <r>
      <rPr>
        <sz val="11"/>
        <color theme="1"/>
        <rFont val="Times New Roman"/>
        <family val="1"/>
      </rPr>
      <t>O)</t>
    </r>
  </si>
  <si>
    <t>HLW Mass in Canister</t>
  </si>
  <si>
    <t>No. of Canisters</t>
  </si>
  <si>
    <t>Ratio of Vitrified Waste to HLW</t>
  </si>
  <si>
    <t>Tunnel Pitch</t>
  </si>
  <si>
    <t>Disposal Area</t>
  </si>
  <si>
    <t>[Casks/tHM]</t>
  </si>
  <si>
    <t>[Canisters/tHM]</t>
  </si>
  <si>
    <t>NA</t>
  </si>
  <si>
    <t>Hard*</t>
  </si>
  <si>
    <t>Soft**</t>
  </si>
  <si>
    <t>** Horizontal Emplacement</t>
  </si>
  <si>
    <t>* Vertical Emplacement</t>
  </si>
  <si>
    <t>* Horizontal Emplacement</t>
  </si>
  <si>
    <t>Template Version</t>
  </si>
  <si>
    <t xml:space="preserve">Guidelines with validation rules for filling the template </t>
  </si>
  <si>
    <t>Using this template you can calculate the DGR sizing</t>
  </si>
  <si>
    <t>Please read following guidelines carefully and fill the template accordingly.</t>
  </si>
  <si>
    <t>Please input values in green cells.</t>
  </si>
  <si>
    <t>Calculation results will be shown in white cells.</t>
  </si>
  <si>
    <r>
      <rPr>
        <b/>
        <sz val="11"/>
        <color rgb="FFFF0000"/>
        <rFont val="Times New Roman"/>
        <family val="1"/>
      </rPr>
      <t>2)</t>
    </r>
    <r>
      <rPr>
        <sz val="11"/>
        <color theme="1"/>
        <rFont val="Times New Roman"/>
        <family val="1"/>
      </rPr>
      <t xml:space="preserve"> MA Stock</t>
    </r>
  </si>
  <si>
    <r>
      <rPr>
        <b/>
        <sz val="11"/>
        <color rgb="FFFF0000"/>
        <rFont val="Times New Roman"/>
        <family val="1"/>
      </rPr>
      <t>3)</t>
    </r>
    <r>
      <rPr>
        <sz val="11"/>
        <color theme="1"/>
        <rFont val="Times New Roman"/>
        <family val="1"/>
      </rPr>
      <t xml:space="preserve"> FP Stock</t>
    </r>
  </si>
  <si>
    <r>
      <rPr>
        <b/>
        <sz val="11"/>
        <color rgb="FFFF0000"/>
        <rFont val="Times New Roman"/>
        <family val="1"/>
      </rPr>
      <t>4)</t>
    </r>
    <r>
      <rPr>
        <sz val="11"/>
        <color theme="1"/>
        <rFont val="Times New Roman"/>
        <family val="1"/>
      </rPr>
      <t xml:space="preserve"> Rep U Stock</t>
    </r>
  </si>
  <si>
    <r>
      <rPr>
        <b/>
        <sz val="11"/>
        <color rgb="FFFF0000"/>
        <rFont val="Times New Roman"/>
        <family val="1"/>
      </rPr>
      <t xml:space="preserve">5) </t>
    </r>
    <r>
      <rPr>
        <sz val="11"/>
        <color theme="1"/>
        <rFont val="Times New Roman"/>
        <family val="1"/>
      </rPr>
      <t>Rep Pu Stock</t>
    </r>
  </si>
  <si>
    <r>
      <rPr>
        <b/>
        <sz val="11"/>
        <color rgb="FFFF0000"/>
        <rFont val="Times New Roman"/>
        <family val="1"/>
      </rPr>
      <t>1)</t>
    </r>
    <r>
      <rPr>
        <sz val="11"/>
        <color theme="1"/>
        <rFont val="Times New Roman"/>
        <family val="1"/>
      </rPr>
      <t>SF Storage</t>
    </r>
  </si>
  <si>
    <t>Values in yellow cells are inputted from NFCSS results.</t>
  </si>
  <si>
    <t>1) Total Spent Fuel Discharged</t>
  </si>
  <si>
    <t>Overall Output (Direct Disposal)</t>
  </si>
  <si>
    <t>Disposal Type</t>
  </si>
  <si>
    <t>Hard*</t>
  </si>
  <si>
    <t>Soft</t>
  </si>
  <si>
    <t>OUTPUT</t>
  </si>
  <si>
    <t>No. of Casks</t>
  </si>
  <si>
    <t>[Casks]</t>
  </si>
  <si>
    <t>[Casks/tHM]</t>
  </si>
  <si>
    <t>Occupaied Area per Cask</t>
  </si>
  <si>
    <t>[m2/Cask]</t>
  </si>
  <si>
    <t>Disposal Area</t>
  </si>
  <si>
    <t>[m2]</t>
  </si>
  <si>
    <t xml:space="preserve">OPEN FUEL CYCLE SAMPLE </t>
  </si>
  <si>
    <t xml:space="preserve"> </t>
  </si>
  <si>
    <t xml:space="preserve">CLOSED FUEL CYCLE SAMPLE </t>
  </si>
  <si>
    <r>
      <t xml:space="preserve">No. of Canisters per </t>
    </r>
    <r>
      <rPr>
        <sz val="11"/>
        <rFont val="Times New Roman"/>
        <family val="1"/>
      </rPr>
      <t>tHM</t>
    </r>
  </si>
  <si>
    <r>
      <t xml:space="preserve">No. of Casks per </t>
    </r>
    <r>
      <rPr>
        <sz val="11"/>
        <rFont val="Times New Roman"/>
        <family val="1"/>
      </rPr>
      <t>tHM</t>
    </r>
  </si>
  <si>
    <r>
      <rPr>
        <sz val="11"/>
        <rFont val="Times New Roman"/>
        <family val="1"/>
      </rPr>
      <t>Occupied</t>
    </r>
    <r>
      <rPr>
        <sz val="11"/>
        <color theme="1"/>
        <rFont val="Times New Roman"/>
        <family val="1"/>
      </rPr>
      <t xml:space="preserve"> Area per Cask</t>
    </r>
  </si>
  <si>
    <t>No. of Casks per tHM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</si>
</sst>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00"/>
    <numFmt numFmtId="165" formatCode="0.0"/>
    <numFmt numFmtId="166" formatCode="0.00_);[Red]\(0.00\)"/>
    <numFmt numFmtId="167" formatCode="0.000_);[Red]\(0.000\)"/>
    <numFmt numFmtId="168" formatCode="0.0_ "/>
  </numFmts>
  <fonts count="25">
    <font>
      <sz val="11"/>
      <color theme="1"/>
      <name val="Calibri"/>
      <family val="2"/>
      <scheme val="minor"/>
    </font>
    <font>
      <b/>
      <sz val="11"/>
      <color rgb="FFFF0000"/>
      <name val="Calibri"/>
      <family val="3"/>
      <charset val="128"/>
      <scheme val="minor"/>
    </font>
    <font>
      <sz val="11"/>
      <name val="Calibri"/>
      <family val="3"/>
      <charset val="128"/>
      <scheme val="minor"/>
    </font>
    <font>
      <sz val="10"/>
      <color theme="1"/>
      <name val="Times New Roman"/>
      <family val="1"/>
    </font>
    <font>
      <b/>
      <sz val="16"/>
      <color theme="1"/>
      <name val="Times New Roman"/>
      <family val="1"/>
    </font>
    <font>
      <b/>
      <sz val="11"/>
      <name val="Calibri"/>
      <family val="3"/>
      <charset val="128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Calibri"/>
      <family val="3"/>
      <charset val="128"/>
      <scheme val="minor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vertAlign val="superscript"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游ゴシック"/>
      <family val="3"/>
      <charset val="128"/>
    </font>
    <font>
      <b/>
      <sz val="12"/>
      <color theme="1"/>
      <name val="Times New Roman"/>
      <family val="1"/>
    </font>
    <font>
      <vertAlign val="subscript"/>
      <sz val="11"/>
      <color theme="1"/>
      <name val="Times New Roman"/>
      <family val="1"/>
    </font>
    <font>
      <b/>
      <sz val="11"/>
      <color rgb="FFFF0000"/>
      <name val="Times New Roman"/>
      <family val="1"/>
    </font>
    <font>
      <b/>
      <sz val="12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6"/>
      <color rgb="FF000000"/>
      <name val="Times New Roman"/>
      <family val="1"/>
    </font>
    <font>
      <b/>
      <sz val="11"/>
      <color rgb="FF000000"/>
      <name val="Times New Roman"/>
      <family val="1"/>
    </font>
    <font>
      <sz val="11"/>
      <color theme="1"/>
      <name val="Calibri"/>
      <family val="2"/>
      <scheme val="minor"/>
    </font>
    <font>
      <sz val="11"/>
      <name val="Times New Roman"/>
      <family val="1"/>
    </font>
  </fonts>
  <fills count="12">
    <fill>
      <patternFill patternType="none"/>
    </fill>
    <fill>
      <patternFill patternType="gray125"/>
    </fill>
    <fill>
      <patternFill patternType="solid">
        <fgColor rgb="FFCCDDCC"/>
        <bgColor indexed="64"/>
      </patternFill>
    </fill>
    <fill>
      <patternFill patternType="solid">
        <fgColor theme="9" tint="0.79992065187536243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A9D08E"/>
        <bgColor indexed="64"/>
      </patternFill>
    </fill>
  </fills>
  <borders count="5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9" fontId="23" fillId="0" borderId="0" applyFont="0" applyFill="0" applyBorder="0" applyProtection="0"/>
    <xf numFmtId="0" fontId="7" fillId="2" borderId="0" applyNumberFormat="0" applyBorder="0" applyProtection="0">
      <alignment horizontal="center"/>
    </xf>
  </cellStyleXfs>
  <cellXfs count="244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/>
    <xf numFmtId="0" fontId="0" fillId="3" borderId="1" xfId="0" applyFill="1" applyBorder="1"/>
    <xf numFmtId="2" fontId="5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/>
    <xf numFmtId="9" fontId="5" fillId="3" borderId="1" xfId="1" applyFont="1" applyFill="1" applyBorder="1" applyAlignment="1">
      <alignment horizontal="center" vertical="center"/>
    </xf>
    <xf numFmtId="165" fontId="5" fillId="3" borderId="1" xfId="0" applyNumberFormat="1" applyFont="1" applyFill="1" applyBorder="1" applyAlignment="1">
      <alignment horizontal="center" vertical="center"/>
    </xf>
    <xf numFmtId="0" fontId="6" fillId="0" borderId="0" xfId="0" applyFont="1"/>
    <xf numFmtId="0" fontId="0" fillId="0" borderId="1" xfId="0" applyBorder="1"/>
    <xf numFmtId="0" fontId="2" fillId="0" borderId="1" xfId="0" applyFont="1" applyBorder="1"/>
    <xf numFmtId="2" fontId="5" fillId="0" borderId="1" xfId="0" applyNumberFormat="1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1" fillId="3" borderId="1" xfId="0" applyFont="1" applyFill="1" applyBorder="1"/>
    <xf numFmtId="1" fontId="5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0" fillId="0" borderId="0" xfId="0" applyFont="1" applyAlignment="1">
      <alignment horizontal="center"/>
    </xf>
    <xf numFmtId="164" fontId="0" fillId="0" borderId="0" xfId="0" applyNumberFormat="1"/>
    <xf numFmtId="0" fontId="0" fillId="0" borderId="0" xfId="0" applyAlignment="1">
      <alignment wrapText="1"/>
    </xf>
    <xf numFmtId="0" fontId="0" fillId="4" borderId="2" xfId="0" applyFill="1" applyBorder="1"/>
    <xf numFmtId="0" fontId="5" fillId="4" borderId="3" xfId="0" applyFont="1" applyFill="1" applyBorder="1" applyAlignment="1">
      <alignment horizontal="center" vertical="center"/>
    </xf>
    <xf numFmtId="0" fontId="2" fillId="4" borderId="3" xfId="0" applyFont="1" applyFill="1" applyBorder="1"/>
    <xf numFmtId="0" fontId="0" fillId="4" borderId="3" xfId="0" applyFill="1" applyBorder="1"/>
    <xf numFmtId="0" fontId="0" fillId="4" borderId="4" xfId="0" applyFill="1" applyBorder="1"/>
    <xf numFmtId="0" fontId="0" fillId="4" borderId="5" xfId="0" applyFill="1" applyBorder="1"/>
    <xf numFmtId="0" fontId="0" fillId="4" borderId="5" xfId="0" applyFill="1" applyBorder="1" applyAlignment="1">
      <alignment horizontal="center"/>
    </xf>
    <xf numFmtId="0" fontId="6" fillId="4" borderId="5" xfId="0" applyFont="1" applyFill="1" applyBorder="1"/>
    <xf numFmtId="0" fontId="6" fillId="4" borderId="6" xfId="0" applyFont="1" applyFill="1" applyBorder="1"/>
    <xf numFmtId="0" fontId="2" fillId="4" borderId="0" xfId="0" applyFont="1" applyFill="1" applyAlignment="1">
      <alignment horizontal="left" vertical="center"/>
    </xf>
    <xf numFmtId="0" fontId="2" fillId="4" borderId="0" xfId="0" applyFont="1" applyFill="1"/>
    <xf numFmtId="164" fontId="5" fillId="4" borderId="0" xfId="0" applyNumberFormat="1" applyFont="1" applyFill="1" applyAlignment="1">
      <alignment horizontal="center" vertical="center"/>
    </xf>
    <xf numFmtId="0" fontId="0" fillId="4" borderId="0" xfId="0" applyFill="1"/>
    <xf numFmtId="0" fontId="2" fillId="4" borderId="0" xfId="0" applyFont="1" applyFill="1" applyAlignment="1">
      <alignment horizontal="center" vertical="center"/>
    </xf>
    <xf numFmtId="164" fontId="6" fillId="4" borderId="0" xfId="0" applyNumberFormat="1" applyFont="1" applyFill="1" applyAlignment="1">
      <alignment horizontal="center"/>
    </xf>
    <xf numFmtId="0" fontId="0" fillId="4" borderId="7" xfId="0" applyFill="1" applyBorder="1"/>
    <xf numFmtId="0" fontId="8" fillId="4" borderId="8" xfId="0" applyFont="1" applyFill="1" applyBorder="1"/>
    <xf numFmtId="0" fontId="0" fillId="4" borderId="9" xfId="0" applyFill="1" applyBorder="1"/>
    <xf numFmtId="2" fontId="5" fillId="4" borderId="0" xfId="0" applyNumberFormat="1" applyFont="1" applyFill="1" applyAlignment="1">
      <alignment horizontal="center" vertical="center"/>
    </xf>
    <xf numFmtId="164" fontId="5" fillId="4" borderId="0" xfId="0" applyNumberFormat="1" applyFont="1" applyFill="1" applyAlignment="1">
      <alignment horizontal="center"/>
    </xf>
    <xf numFmtId="0" fontId="1" fillId="3" borderId="10" xfId="0" applyFont="1" applyFill="1" applyBorder="1"/>
    <xf numFmtId="0" fontId="2" fillId="3" borderId="10" xfId="0" applyFont="1" applyFill="1" applyBorder="1"/>
    <xf numFmtId="9" fontId="5" fillId="3" borderId="11" xfId="1" applyFont="1" applyFill="1" applyBorder="1" applyAlignment="1">
      <alignment horizontal="center" vertical="center"/>
    </xf>
    <xf numFmtId="0" fontId="2" fillId="0" borderId="12" xfId="0" applyFont="1" applyBorder="1"/>
    <xf numFmtId="0" fontId="0" fillId="3" borderId="10" xfId="0" applyFill="1" applyBorder="1"/>
    <xf numFmtId="2" fontId="5" fillId="0" borderId="11" xfId="0" applyNumberFormat="1" applyFont="1" applyBorder="1" applyAlignment="1">
      <alignment horizontal="center" vertical="center"/>
    </xf>
    <xf numFmtId="165" fontId="5" fillId="3" borderId="11" xfId="0" applyNumberFormat="1" applyFont="1" applyFill="1" applyBorder="1" applyAlignment="1">
      <alignment horizontal="center" vertical="center"/>
    </xf>
    <xf numFmtId="0" fontId="2" fillId="0" borderId="10" xfId="0" applyFont="1" applyBorder="1"/>
    <xf numFmtId="1" fontId="5" fillId="0" borderId="11" xfId="0" applyNumberFormat="1" applyFont="1" applyBorder="1" applyAlignment="1">
      <alignment horizontal="center"/>
    </xf>
    <xf numFmtId="0" fontId="2" fillId="0" borderId="13" xfId="0" applyFont="1" applyBorder="1"/>
    <xf numFmtId="164" fontId="5" fillId="0" borderId="12" xfId="1" applyNumberFormat="1" applyFont="1" applyBorder="1" applyAlignment="1">
      <alignment horizontal="center" vertical="center"/>
    </xf>
    <xf numFmtId="164" fontId="5" fillId="0" borderId="14" xfId="1" applyNumberFormat="1" applyFont="1" applyBorder="1" applyAlignment="1">
      <alignment horizontal="center" vertical="center"/>
    </xf>
    <xf numFmtId="0" fontId="5" fillId="0" borderId="11" xfId="0" applyFont="1" applyBorder="1" applyAlignment="1">
      <alignment horizontal="center"/>
    </xf>
    <xf numFmtId="165" fontId="5" fillId="0" borderId="12" xfId="0" applyNumberFormat="1" applyFont="1" applyBorder="1" applyAlignment="1">
      <alignment horizontal="center"/>
    </xf>
    <xf numFmtId="165" fontId="5" fillId="0" borderId="14" xfId="0" applyNumberFormat="1" applyFont="1" applyBorder="1" applyAlignment="1">
      <alignment horizontal="center"/>
    </xf>
    <xf numFmtId="0" fontId="2" fillId="3" borderId="15" xfId="0" applyFont="1" applyFill="1" applyBorder="1"/>
    <xf numFmtId="0" fontId="2" fillId="3" borderId="16" xfId="0" applyFont="1" applyFill="1" applyBorder="1"/>
    <xf numFmtId="165" fontId="5" fillId="3" borderId="16" xfId="0" applyNumberFormat="1" applyFont="1" applyFill="1" applyBorder="1" applyAlignment="1">
      <alignment horizontal="center" vertical="center"/>
    </xf>
    <xf numFmtId="165" fontId="5" fillId="3" borderId="17" xfId="0" applyNumberFormat="1" applyFont="1" applyFill="1" applyBorder="1" applyAlignment="1">
      <alignment horizontal="center" vertical="center"/>
    </xf>
    <xf numFmtId="0" fontId="0" fillId="0" borderId="12" xfId="0" applyBorder="1" applyAlignment="1">
      <alignment horizontal="center"/>
    </xf>
    <xf numFmtId="0" fontId="0" fillId="0" borderId="14" xfId="0" applyBorder="1" applyAlignment="1">
      <alignment horizontal="center"/>
    </xf>
    <xf numFmtId="0" fontId="1" fillId="3" borderId="15" xfId="0" applyFont="1" applyFill="1" applyBorder="1"/>
    <xf numFmtId="0" fontId="1" fillId="3" borderId="16" xfId="0" applyFont="1" applyFill="1" applyBorder="1"/>
    <xf numFmtId="0" fontId="0" fillId="5" borderId="12" xfId="0" applyFill="1" applyBorder="1" applyAlignment="1">
      <alignment horizontal="center"/>
    </xf>
    <xf numFmtId="0" fontId="0" fillId="5" borderId="14" xfId="0" applyFill="1" applyBorder="1" applyAlignment="1">
      <alignment horizontal="center"/>
    </xf>
    <xf numFmtId="0" fontId="9" fillId="3" borderId="16" xfId="0" applyFont="1" applyFill="1" applyBorder="1"/>
    <xf numFmtId="0" fontId="9" fillId="3" borderId="17" xfId="0" applyFont="1" applyFill="1" applyBorder="1" applyAlignment="1">
      <alignment horizontal="center"/>
    </xf>
    <xf numFmtId="0" fontId="9" fillId="3" borderId="1" xfId="0" applyFont="1" applyFill="1" applyBorder="1"/>
    <xf numFmtId="0" fontId="9" fillId="3" borderId="11" xfId="0" applyFont="1" applyFill="1" applyBorder="1" applyAlignment="1">
      <alignment horizontal="center"/>
    </xf>
    <xf numFmtId="2" fontId="9" fillId="3" borderId="11" xfId="0" applyNumberFormat="1" applyFont="1" applyFill="1" applyBorder="1" applyAlignment="1">
      <alignment horizontal="center"/>
    </xf>
    <xf numFmtId="0" fontId="9" fillId="5" borderId="1" xfId="0" applyFont="1" applyFill="1" applyBorder="1"/>
    <xf numFmtId="2" fontId="9" fillId="5" borderId="11" xfId="0" applyNumberFormat="1" applyFont="1" applyFill="1" applyBorder="1" applyAlignment="1">
      <alignment horizontal="center"/>
    </xf>
    <xf numFmtId="0" fontId="9" fillId="5" borderId="12" xfId="0" applyFont="1" applyFill="1" applyBorder="1"/>
    <xf numFmtId="2" fontId="9" fillId="5" borderId="14" xfId="0" applyNumberFormat="1" applyFont="1" applyFill="1" applyBorder="1" applyAlignment="1">
      <alignment horizontal="center"/>
    </xf>
    <xf numFmtId="0" fontId="10" fillId="3" borderId="5" xfId="0" applyFont="1" applyFill="1" applyBorder="1"/>
    <xf numFmtId="0" fontId="9" fillId="3" borderId="18" xfId="0" applyFont="1" applyFill="1" applyBorder="1"/>
    <xf numFmtId="0" fontId="9" fillId="5" borderId="19" xfId="0" applyFont="1" applyFill="1" applyBorder="1"/>
    <xf numFmtId="0" fontId="9" fillId="3" borderId="20" xfId="0" applyFont="1" applyFill="1" applyBorder="1" applyAlignment="1">
      <alignment horizontal="center"/>
    </xf>
    <xf numFmtId="2" fontId="9" fillId="5" borderId="21" xfId="0" applyNumberFormat="1" applyFont="1" applyFill="1" applyBorder="1" applyAlignment="1">
      <alignment horizontal="center"/>
    </xf>
    <xf numFmtId="167" fontId="9" fillId="6" borderId="11" xfId="0" applyNumberFormat="1" applyFont="1" applyFill="1" applyBorder="1" applyAlignment="1">
      <alignment horizontal="center"/>
    </xf>
    <xf numFmtId="0" fontId="9" fillId="6" borderId="1" xfId="0" applyFont="1" applyFill="1" applyBorder="1" applyAlignment="1">
      <alignment horizontal="left"/>
    </xf>
    <xf numFmtId="0" fontId="9" fillId="6" borderId="12" xfId="0" applyFont="1" applyFill="1" applyBorder="1" applyAlignment="1">
      <alignment horizontal="left"/>
    </xf>
    <xf numFmtId="0" fontId="9" fillId="6" borderId="18" xfId="0" applyFont="1" applyFill="1" applyBorder="1" applyAlignment="1">
      <alignment horizontal="left"/>
    </xf>
    <xf numFmtId="0" fontId="9" fillId="6" borderId="22" xfId="0" applyFont="1" applyFill="1" applyBorder="1" applyAlignment="1">
      <alignment horizontal="left"/>
    </xf>
    <xf numFmtId="0" fontId="9" fillId="6" borderId="23" xfId="0" applyFont="1" applyFill="1" applyBorder="1" applyAlignment="1">
      <alignment horizontal="left"/>
    </xf>
    <xf numFmtId="0" fontId="9" fillId="3" borderId="24" xfId="0" applyFont="1" applyFill="1" applyBorder="1"/>
    <xf numFmtId="0" fontId="9" fillId="5" borderId="25" xfId="0" applyFont="1" applyFill="1" applyBorder="1"/>
    <xf numFmtId="0" fontId="9" fillId="5" borderId="22" xfId="0" applyFont="1" applyFill="1" applyBorder="1"/>
    <xf numFmtId="167" fontId="9" fillId="6" borderId="10" xfId="0" applyNumberFormat="1" applyFont="1" applyFill="1" applyBorder="1" applyAlignment="1">
      <alignment horizontal="center"/>
    </xf>
    <xf numFmtId="2" fontId="9" fillId="5" borderId="26" xfId="0" applyNumberFormat="1" applyFont="1" applyFill="1" applyBorder="1" applyAlignment="1">
      <alignment horizontal="center"/>
    </xf>
    <xf numFmtId="166" fontId="9" fillId="6" borderId="10" xfId="0" applyNumberFormat="1" applyFont="1" applyFill="1" applyBorder="1" applyAlignment="1">
      <alignment horizontal="center"/>
    </xf>
    <xf numFmtId="166" fontId="9" fillId="6" borderId="11" xfId="0" applyNumberFormat="1" applyFont="1" applyFill="1" applyBorder="1" applyAlignment="1">
      <alignment horizontal="center"/>
    </xf>
    <xf numFmtId="0" fontId="9" fillId="5" borderId="18" xfId="0" applyFont="1" applyFill="1" applyBorder="1"/>
    <xf numFmtId="0" fontId="9" fillId="5" borderId="27" xfId="0" applyFont="1" applyFill="1" applyBorder="1"/>
    <xf numFmtId="2" fontId="9" fillId="5" borderId="28" xfId="0" applyNumberFormat="1" applyFont="1" applyFill="1" applyBorder="1" applyAlignment="1">
      <alignment horizontal="center"/>
    </xf>
    <xf numFmtId="2" fontId="9" fillId="5" borderId="20" xfId="0" applyNumberFormat="1" applyFont="1" applyFill="1" applyBorder="1" applyAlignment="1">
      <alignment horizontal="center"/>
    </xf>
    <xf numFmtId="0" fontId="9" fillId="6" borderId="29" xfId="0" applyFont="1" applyFill="1" applyBorder="1"/>
    <xf numFmtId="0" fontId="9" fillId="6" borderId="30" xfId="0" applyFont="1" applyFill="1" applyBorder="1" applyAlignment="1">
      <alignment horizontal="center"/>
    </xf>
    <xf numFmtId="0" fontId="9" fillId="6" borderId="31" xfId="0" applyFont="1" applyFill="1" applyBorder="1"/>
    <xf numFmtId="0" fontId="9" fillId="3" borderId="22" xfId="0" applyFont="1" applyFill="1" applyBorder="1"/>
    <xf numFmtId="0" fontId="9" fillId="3" borderId="27" xfId="0" applyFont="1" applyFill="1" applyBorder="1"/>
    <xf numFmtId="0" fontId="9" fillId="5" borderId="23" xfId="0" applyFont="1" applyFill="1" applyBorder="1"/>
    <xf numFmtId="0" fontId="9" fillId="3" borderId="10" xfId="0" applyFont="1" applyFill="1" applyBorder="1" applyAlignment="1">
      <alignment horizontal="center"/>
    </xf>
    <xf numFmtId="2" fontId="9" fillId="3" borderId="10" xfId="0" applyNumberFormat="1" applyFont="1" applyFill="1" applyBorder="1" applyAlignment="1">
      <alignment horizontal="center"/>
    </xf>
    <xf numFmtId="0" fontId="9" fillId="3" borderId="32" xfId="0" applyFont="1" applyFill="1" applyBorder="1" applyAlignment="1">
      <alignment horizontal="center"/>
    </xf>
    <xf numFmtId="2" fontId="9" fillId="5" borderId="33" xfId="0" applyNumberFormat="1" applyFont="1" applyFill="1" applyBorder="1" applyAlignment="1">
      <alignment horizontal="center"/>
    </xf>
    <xf numFmtId="2" fontId="9" fillId="5" borderId="10" xfId="0" applyNumberFormat="1" applyFont="1" applyFill="1" applyBorder="1" applyAlignment="1">
      <alignment horizontal="center"/>
    </xf>
    <xf numFmtId="2" fontId="9" fillId="5" borderId="13" xfId="0" applyNumberFormat="1" applyFont="1" applyFill="1" applyBorder="1" applyAlignment="1">
      <alignment horizontal="center"/>
    </xf>
    <xf numFmtId="0" fontId="12" fillId="5" borderId="13" xfId="0" applyFont="1" applyFill="1" applyBorder="1" applyAlignment="1">
      <alignment horizontal="center" vertical="center"/>
    </xf>
    <xf numFmtId="0" fontId="12" fillId="5" borderId="14" xfId="0" applyFont="1" applyFill="1" applyBorder="1" applyAlignment="1">
      <alignment horizontal="center" vertical="center"/>
    </xf>
    <xf numFmtId="0" fontId="9" fillId="3" borderId="34" xfId="0" applyFont="1" applyFill="1" applyBorder="1" applyAlignment="1">
      <alignment horizontal="left"/>
    </xf>
    <xf numFmtId="0" fontId="9" fillId="3" borderId="34" xfId="0" applyFont="1" applyFill="1" applyBorder="1"/>
    <xf numFmtId="0" fontId="9" fillId="3" borderId="11" xfId="0" applyFont="1" applyFill="1" applyBorder="1"/>
    <xf numFmtId="165" fontId="9" fillId="5" borderId="35" xfId="0" applyNumberFormat="1" applyFont="1" applyFill="1" applyBorder="1" applyAlignment="1">
      <alignment horizontal="center"/>
    </xf>
    <xf numFmtId="165" fontId="9" fillId="5" borderId="21" xfId="0" applyNumberFormat="1" applyFont="1" applyFill="1" applyBorder="1" applyAlignment="1">
      <alignment horizontal="center"/>
    </xf>
    <xf numFmtId="165" fontId="9" fillId="5" borderId="28" xfId="0" applyNumberFormat="1" applyFont="1" applyFill="1" applyBorder="1" applyAlignment="1">
      <alignment horizontal="center"/>
    </xf>
    <xf numFmtId="165" fontId="9" fillId="5" borderId="20" xfId="0" applyNumberFormat="1" applyFont="1" applyFill="1" applyBorder="1" applyAlignment="1">
      <alignment horizontal="center"/>
    </xf>
    <xf numFmtId="165" fontId="9" fillId="3" borderId="36" xfId="0" applyNumberFormat="1" applyFont="1" applyFill="1" applyBorder="1" applyAlignment="1">
      <alignment horizontal="center"/>
    </xf>
    <xf numFmtId="165" fontId="9" fillId="3" borderId="11" xfId="0" applyNumberFormat="1" applyFont="1" applyFill="1" applyBorder="1" applyAlignment="1">
      <alignment horizontal="center"/>
    </xf>
    <xf numFmtId="2" fontId="9" fillId="3" borderId="36" xfId="0" applyNumberFormat="1" applyFont="1" applyFill="1" applyBorder="1" applyAlignment="1">
      <alignment horizontal="center"/>
    </xf>
    <xf numFmtId="2" fontId="9" fillId="3" borderId="26" xfId="1" applyNumberFormat="1" applyFont="1" applyFill="1" applyBorder="1" applyAlignment="1">
      <alignment horizontal="center"/>
    </xf>
    <xf numFmtId="2" fontId="9" fillId="3" borderId="14" xfId="0" applyNumberFormat="1" applyFont="1" applyFill="1" applyBorder="1" applyAlignment="1">
      <alignment horizontal="center"/>
    </xf>
    <xf numFmtId="166" fontId="9" fillId="6" borderId="21" xfId="0" applyNumberFormat="1" applyFont="1" applyFill="1" applyBorder="1" applyAlignment="1">
      <alignment horizontal="center"/>
    </xf>
    <xf numFmtId="2" fontId="9" fillId="6" borderId="37" xfId="0" applyNumberFormat="1" applyFont="1" applyFill="1" applyBorder="1" applyAlignment="1">
      <alignment horizontal="center"/>
    </xf>
    <xf numFmtId="165" fontId="9" fillId="3" borderId="15" xfId="0" applyNumberFormat="1" applyFont="1" applyFill="1" applyBorder="1" applyAlignment="1">
      <alignment horizontal="center"/>
    </xf>
    <xf numFmtId="0" fontId="10" fillId="6" borderId="37" xfId="0" applyFont="1" applyFill="1" applyBorder="1" applyAlignment="1">
      <alignment horizontal="center" vertical="center"/>
    </xf>
    <xf numFmtId="0" fontId="13" fillId="0" borderId="0" xfId="0" applyFont="1"/>
    <xf numFmtId="2" fontId="9" fillId="3" borderId="5" xfId="0" applyNumberFormat="1" applyFont="1" applyFill="1" applyBorder="1" applyAlignment="1">
      <alignment horizontal="center"/>
    </xf>
    <xf numFmtId="2" fontId="9" fillId="3" borderId="17" xfId="0" applyNumberFormat="1" applyFont="1" applyFill="1" applyBorder="1" applyAlignment="1">
      <alignment horizontal="center"/>
    </xf>
    <xf numFmtId="2" fontId="9" fillId="5" borderId="15" xfId="0" applyNumberFormat="1" applyFont="1" applyFill="1" applyBorder="1" applyAlignment="1">
      <alignment horizontal="center"/>
    </xf>
    <xf numFmtId="2" fontId="9" fillId="5" borderId="17" xfId="0" applyNumberFormat="1" applyFont="1" applyFill="1" applyBorder="1" applyAlignment="1">
      <alignment horizontal="center"/>
    </xf>
    <xf numFmtId="0" fontId="17" fillId="7" borderId="0" xfId="0" applyFont="1" applyFill="1" applyAlignment="1">
      <alignment horizontal="right"/>
    </xf>
    <xf numFmtId="0" fontId="17" fillId="7" borderId="0" xfId="0" applyFont="1" applyFill="1"/>
    <xf numFmtId="0" fontId="18" fillId="7" borderId="0" xfId="0" applyFont="1" applyFill="1"/>
    <xf numFmtId="0" fontId="18" fillId="8" borderId="0" xfId="0" applyFont="1" applyFill="1"/>
    <xf numFmtId="0" fontId="20" fillId="8" borderId="0" xfId="0" applyFont="1" applyFill="1" applyAlignment="1">
      <alignment horizontal="right"/>
    </xf>
    <xf numFmtId="0" fontId="20" fillId="8" borderId="0" xfId="0" applyFont="1" applyFill="1"/>
    <xf numFmtId="0" fontId="18" fillId="9" borderId="0" xfId="0" applyFont="1" applyFill="1" applyAlignment="1">
      <alignment vertical="top"/>
    </xf>
    <xf numFmtId="0" fontId="18" fillId="9" borderId="0" xfId="0" applyFont="1" applyFill="1" applyAlignment="1">
      <alignment wrapText="1"/>
    </xf>
    <xf numFmtId="0" fontId="18" fillId="9" borderId="0" xfId="0" applyFont="1" applyFill="1"/>
    <xf numFmtId="0" fontId="9" fillId="6" borderId="24" xfId="0" applyFont="1" applyFill="1" applyBorder="1"/>
    <xf numFmtId="0" fontId="12" fillId="5" borderId="32" xfId="0" applyFont="1" applyFill="1" applyBorder="1" applyAlignment="1">
      <alignment horizontal="center" vertical="center"/>
    </xf>
    <xf numFmtId="0" fontId="12" fillId="5" borderId="20" xfId="0" applyFont="1" applyFill="1" applyBorder="1" applyAlignment="1">
      <alignment horizontal="center" vertical="center"/>
    </xf>
    <xf numFmtId="0" fontId="9" fillId="3" borderId="38" xfId="1" applyNumberFormat="1" applyFont="1" applyFill="1" applyBorder="1" applyAlignment="1">
      <alignment horizontal="center"/>
    </xf>
    <xf numFmtId="168" fontId="9" fillId="3" borderId="17" xfId="0" applyNumberFormat="1" applyFont="1" applyFill="1" applyBorder="1" applyAlignment="1">
      <alignment horizontal="center"/>
    </xf>
    <xf numFmtId="166" fontId="9" fillId="6" borderId="33" xfId="0" applyNumberFormat="1" applyFont="1" applyFill="1" applyBorder="1" applyAlignment="1">
      <alignment horizontal="center"/>
    </xf>
    <xf numFmtId="0" fontId="9" fillId="6" borderId="13" xfId="0" applyFont="1" applyFill="1" applyBorder="1" applyAlignment="1">
      <alignment horizontal="center"/>
    </xf>
    <xf numFmtId="0" fontId="9" fillId="6" borderId="14" xfId="0" applyFont="1" applyFill="1" applyBorder="1" applyAlignment="1">
      <alignment horizontal="center"/>
    </xf>
    <xf numFmtId="0" fontId="16" fillId="6" borderId="16" xfId="0" applyFont="1" applyFill="1" applyBorder="1"/>
    <xf numFmtId="0" fontId="22" fillId="10" borderId="18" xfId="0" applyFont="1" applyFill="1" applyBorder="1" applyAlignment="1">
      <alignment horizontal="center" vertical="center"/>
    </xf>
    <xf numFmtId="0" fontId="18" fillId="0" borderId="1" xfId="0" applyFont="1" applyBorder="1"/>
    <xf numFmtId="2" fontId="18" fillId="0" borderId="1" xfId="0" applyNumberFormat="1" applyFont="1" applyBorder="1"/>
    <xf numFmtId="0" fontId="18" fillId="0" borderId="27" xfId="0" applyFont="1" applyFill="1" applyBorder="1"/>
    <xf numFmtId="0" fontId="18" fillId="0" borderId="39" xfId="0" applyFont="1" applyFill="1" applyBorder="1"/>
    <xf numFmtId="0" fontId="18" fillId="0" borderId="40" xfId="0" applyFont="1" applyFill="1" applyBorder="1"/>
    <xf numFmtId="2" fontId="18" fillId="0" borderId="1" xfId="0" applyNumberFormat="1" applyFont="1" applyFill="1" applyBorder="1"/>
    <xf numFmtId="0" fontId="18" fillId="0" borderId="41" xfId="0" applyFont="1" applyFill="1" applyBorder="1"/>
    <xf numFmtId="0" fontId="18" fillId="0" borderId="0" xfId="0" applyFont="1" applyFill="1" applyBorder="1"/>
    <xf numFmtId="0" fontId="18" fillId="0" borderId="42" xfId="0" applyFont="1" applyFill="1" applyBorder="1"/>
    <xf numFmtId="0" fontId="18" fillId="0" borderId="24" xfId="0" applyFont="1" applyFill="1" applyBorder="1"/>
    <xf numFmtId="0" fontId="18" fillId="0" borderId="43" xfId="0" applyFont="1" applyFill="1" applyBorder="1"/>
    <xf numFmtId="0" fontId="18" fillId="0" borderId="44" xfId="0" applyFont="1" applyFill="1" applyBorder="1"/>
    <xf numFmtId="164" fontId="6" fillId="0" borderId="12" xfId="0" applyNumberFormat="1" applyFont="1" applyBorder="1" applyAlignment="1">
      <alignment horizontal="center"/>
    </xf>
    <xf numFmtId="164" fontId="6" fillId="0" borderId="14" xfId="0" applyNumberFormat="1" applyFont="1" applyBorder="1" applyAlignment="1">
      <alignment horizontal="center"/>
    </xf>
    <xf numFmtId="0" fontId="2" fillId="0" borderId="10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4" fillId="0" borderId="33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2" fontId="1" fillId="3" borderId="16" xfId="0" applyNumberFormat="1" applyFont="1" applyFill="1" applyBorder="1" applyAlignment="1">
      <alignment horizontal="center"/>
    </xf>
    <xf numFmtId="2" fontId="1" fillId="3" borderId="17" xfId="0" applyNumberFormat="1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 vertical="center"/>
    </xf>
    <xf numFmtId="164" fontId="1" fillId="3" borderId="11" xfId="0" applyNumberFormat="1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1" xfId="0" applyFont="1" applyFill="1" applyBorder="1" applyAlignment="1">
      <alignment horizontal="center" vertical="center"/>
    </xf>
    <xf numFmtId="1" fontId="5" fillId="3" borderId="1" xfId="0" applyNumberFormat="1" applyFont="1" applyFill="1" applyBorder="1" applyAlignment="1">
      <alignment horizontal="center"/>
    </xf>
    <xf numFmtId="1" fontId="5" fillId="3" borderId="11" xfId="0" applyNumberFormat="1" applyFont="1" applyFill="1" applyBorder="1" applyAlignment="1">
      <alignment horizontal="center"/>
    </xf>
    <xf numFmtId="9" fontId="5" fillId="3" borderId="1" xfId="1" applyFont="1" applyFill="1" applyBorder="1" applyAlignment="1">
      <alignment horizontal="center" vertical="center"/>
    </xf>
    <xf numFmtId="9" fontId="5" fillId="3" borderId="11" xfId="1" applyFont="1" applyFill="1" applyBorder="1" applyAlignment="1">
      <alignment horizontal="center" vertical="center"/>
    </xf>
    <xf numFmtId="2" fontId="5" fillId="0" borderId="1" xfId="0" applyNumberFormat="1" applyFont="1" applyBorder="1" applyAlignment="1">
      <alignment horizontal="center" vertical="center"/>
    </xf>
    <xf numFmtId="2" fontId="5" fillId="0" borderId="11" xfId="0" applyNumberFormat="1" applyFont="1" applyBorder="1" applyAlignment="1">
      <alignment horizontal="center" vertical="center"/>
    </xf>
    <xf numFmtId="0" fontId="4" fillId="0" borderId="33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1" fillId="3" borderId="16" xfId="0" applyFont="1" applyFill="1" applyBorder="1" applyAlignment="1">
      <alignment horizontal="center"/>
    </xf>
    <xf numFmtId="0" fontId="1" fillId="3" borderId="17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5" fillId="3" borderId="11" xfId="0" applyFont="1" applyFill="1" applyBorder="1" applyAlignment="1">
      <alignment horizontal="center"/>
    </xf>
    <xf numFmtId="0" fontId="4" fillId="5" borderId="33" xfId="0" applyFont="1" applyFill="1" applyBorder="1" applyAlignment="1">
      <alignment horizontal="center" vertical="center"/>
    </xf>
    <xf numFmtId="0" fontId="4" fillId="5" borderId="19" xfId="0" applyFont="1" applyFill="1" applyBorder="1" applyAlignment="1">
      <alignment horizontal="center" vertical="center"/>
    </xf>
    <xf numFmtId="0" fontId="4" fillId="5" borderId="13" xfId="0" applyFont="1" applyFill="1" applyBorder="1" applyAlignment="1">
      <alignment horizontal="center" vertical="center"/>
    </xf>
    <xf numFmtId="0" fontId="4" fillId="5" borderId="12" xfId="0" applyFont="1" applyFill="1" applyBorder="1" applyAlignment="1">
      <alignment horizontal="center" vertical="center"/>
    </xf>
    <xf numFmtId="0" fontId="0" fillId="5" borderId="19" xfId="0" applyFill="1" applyBorder="1" applyAlignment="1">
      <alignment horizontal="center"/>
    </xf>
    <xf numFmtId="0" fontId="0" fillId="5" borderId="21" xfId="0" applyFill="1" applyBorder="1" applyAlignment="1">
      <alignment horizontal="center"/>
    </xf>
    <xf numFmtId="0" fontId="2" fillId="0" borderId="10" xfId="0" applyFont="1" applyBorder="1" applyAlignment="1">
      <alignment horizontal="left" vertical="center"/>
    </xf>
    <xf numFmtId="0" fontId="2" fillId="0" borderId="13" xfId="0" applyFont="1" applyBorder="1" applyAlignment="1">
      <alignment horizontal="left" vertical="center"/>
    </xf>
    <xf numFmtId="0" fontId="0" fillId="0" borderId="25" xfId="0" applyBorder="1" applyAlignment="1">
      <alignment horizontal="center"/>
    </xf>
    <xf numFmtId="0" fontId="0" fillId="0" borderId="45" xfId="0" applyBorder="1" applyAlignment="1">
      <alignment horizontal="center"/>
    </xf>
    <xf numFmtId="2" fontId="5" fillId="0" borderId="1" xfId="0" applyNumberFormat="1" applyFont="1" applyBorder="1" applyAlignment="1">
      <alignment horizontal="center"/>
    </xf>
    <xf numFmtId="2" fontId="5" fillId="0" borderId="11" xfId="0" applyNumberFormat="1" applyFont="1" applyBorder="1" applyAlignment="1">
      <alignment horizontal="center"/>
    </xf>
    <xf numFmtId="164" fontId="5" fillId="0" borderId="12" xfId="0" applyNumberFormat="1" applyFont="1" applyBorder="1" applyAlignment="1">
      <alignment horizontal="center" vertical="center"/>
    </xf>
    <xf numFmtId="164" fontId="5" fillId="0" borderId="14" xfId="0" applyNumberFormat="1" applyFont="1" applyBorder="1" applyAlignment="1">
      <alignment horizontal="center" vertical="center"/>
    </xf>
    <xf numFmtId="0" fontId="19" fillId="8" borderId="0" xfId="0" applyFont="1" applyFill="1" applyAlignment="1">
      <alignment horizontal="center" vertical="center" wrapText="1"/>
    </xf>
    <xf numFmtId="0" fontId="20" fillId="11" borderId="0" xfId="0" applyFont="1" applyFill="1" applyAlignment="1">
      <alignment horizontal="center" vertical="center"/>
    </xf>
    <xf numFmtId="0" fontId="18" fillId="9" borderId="0" xfId="0" applyFont="1" applyFill="1"/>
    <xf numFmtId="0" fontId="14" fillId="5" borderId="2" xfId="0" applyFont="1" applyFill="1" applyBorder="1" applyAlignment="1">
      <alignment horizontal="center" vertical="center"/>
    </xf>
    <xf numFmtId="0" fontId="0" fillId="0" borderId="46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42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47" xfId="0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12" fillId="5" borderId="35" xfId="0" applyFont="1" applyFill="1" applyBorder="1" applyAlignment="1">
      <alignment horizontal="center" vertical="center"/>
    </xf>
    <xf numFmtId="0" fontId="12" fillId="5" borderId="45" xfId="0" applyFont="1" applyFill="1" applyBorder="1" applyAlignment="1">
      <alignment horizontal="center" vertical="center"/>
    </xf>
    <xf numFmtId="0" fontId="14" fillId="3" borderId="5" xfId="0" applyFont="1" applyFill="1" applyBorder="1" applyAlignment="1">
      <alignment horizontal="center" vertical="center"/>
    </xf>
    <xf numFmtId="0" fontId="14" fillId="3" borderId="42" xfId="0" applyFont="1" applyFill="1" applyBorder="1" applyAlignment="1">
      <alignment horizontal="center" vertical="center"/>
    </xf>
    <xf numFmtId="0" fontId="14" fillId="3" borderId="6" xfId="0" applyFont="1" applyFill="1" applyBorder="1" applyAlignment="1">
      <alignment horizontal="center" vertical="center"/>
    </xf>
    <xf numFmtId="0" fontId="14" fillId="3" borderId="47" xfId="0" applyFont="1" applyFill="1" applyBorder="1" applyAlignment="1">
      <alignment horizontal="center" vertical="center"/>
    </xf>
    <xf numFmtId="0" fontId="6" fillId="0" borderId="46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42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47" xfId="0" applyFont="1" applyBorder="1" applyAlignment="1">
      <alignment horizontal="center" vertical="center"/>
    </xf>
    <xf numFmtId="0" fontId="12" fillId="5" borderId="33" xfId="0" applyFont="1" applyFill="1" applyBorder="1" applyAlignment="1">
      <alignment horizontal="center" vertical="center"/>
    </xf>
    <xf numFmtId="0" fontId="12" fillId="5" borderId="21" xfId="0" applyFont="1" applyFill="1" applyBorder="1" applyAlignment="1">
      <alignment horizontal="center" vertical="center"/>
    </xf>
    <xf numFmtId="0" fontId="10" fillId="6" borderId="48" xfId="0" applyFont="1" applyFill="1" applyBorder="1" applyAlignment="1">
      <alignment horizontal="center" vertical="center"/>
    </xf>
    <xf numFmtId="0" fontId="10" fillId="6" borderId="49" xfId="0" applyFont="1" applyFill="1" applyBorder="1" applyAlignment="1">
      <alignment horizontal="center" vertical="center"/>
    </xf>
    <xf numFmtId="0" fontId="10" fillId="6" borderId="50" xfId="0" applyFont="1" applyFill="1" applyBorder="1" applyAlignment="1">
      <alignment horizontal="center" vertical="center"/>
    </xf>
    <xf numFmtId="0" fontId="21" fillId="10" borderId="2" xfId="0" applyFont="1" applyFill="1" applyBorder="1" applyAlignment="1">
      <alignment horizontal="center" vertical="center"/>
    </xf>
    <xf numFmtId="0" fontId="21" fillId="10" borderId="3" xfId="0" applyFont="1" applyFill="1" applyBorder="1" applyAlignment="1">
      <alignment horizontal="center" vertical="center"/>
    </xf>
    <xf numFmtId="0" fontId="21" fillId="10" borderId="5" xfId="0" applyFont="1" applyFill="1" applyBorder="1" applyAlignment="1">
      <alignment horizontal="center" vertical="center"/>
    </xf>
    <xf numFmtId="0" fontId="21" fillId="10" borderId="0" xfId="0" applyFont="1" applyFill="1" applyBorder="1" applyAlignment="1">
      <alignment horizontal="center" vertical="center"/>
    </xf>
    <xf numFmtId="0" fontId="22" fillId="10" borderId="22" xfId="0" applyFont="1" applyFill="1" applyBorder="1" applyAlignment="1">
      <alignment horizontal="center" vertical="center"/>
    </xf>
    <xf numFmtId="0" fontId="22" fillId="10" borderId="51" xfId="0" applyFont="1" applyFill="1" applyBorder="1" applyAlignment="1">
      <alignment horizontal="center" vertical="center"/>
    </xf>
  </cellXfs>
  <cellStyles count="3">
    <cellStyle name="greenBackground" xfId="2" xr:uid="{00000000-0005-0000-0000-000006000000}"/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image" Target="../media/image7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hyperlink" Target="https://jopss.jaea.go.jp/pdfdata/JAEA-Research-2015-016.pdf" TargetMode="Externa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numo.or.jp/technology/technical_report/pdf/NUMO-TR21-01_rev220222.pdf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21</xdr:col>
      <xdr:colOff>513468</xdr:colOff>
      <xdr:row>36</xdr:row>
      <xdr:rowOff>41742</xdr:rowOff>
    </xdr:from>
    <xdr:to>
      <xdr:col>38</xdr:col>
      <xdr:colOff>34557</xdr:colOff>
      <xdr:row>71</xdr:row>
      <xdr:rowOff>17876</xdr:rowOff>
    </xdr:to>
    <xdr:pic>
      <xdr:nvPicPr>
        <xdr:cNvPr id="3" name="Picture 5">
          <a:extLst>
            <a:ext uri="{FF2B5EF4-FFF2-40B4-BE49-F238E27FC236}">
              <a16:creationId xmlns:a16="http://schemas.microsoft.com/office/drawing/2014/main" id="{D8E39C17-5B5E-4397-860F-C38F1A4339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563600" y="7019925"/>
          <a:ext cx="9544050" cy="7019925"/>
        </a:xfrm>
        <a:prstGeom prst="rect">
          <a:avLst/>
        </a:prstGeom>
      </xdr:spPr>
    </xdr:pic>
    <xdr:clientData/>
  </xdr:twoCellAnchor>
  <xdr:twoCellAnchor editAs="oneCell">
    <xdr:from>
      <xdr:col>7</xdr:col>
      <xdr:colOff>1390066</xdr:colOff>
      <xdr:row>29</xdr:row>
      <xdr:rowOff>147191</xdr:rowOff>
    </xdr:from>
    <xdr:to>
      <xdr:col>17</xdr:col>
      <xdr:colOff>24885</xdr:colOff>
      <xdr:row>44</xdr:row>
      <xdr:rowOff>111546</xdr:rowOff>
    </xdr:to>
    <xdr:pic>
      <xdr:nvPicPr>
        <xdr:cNvPr id="5" name="Picture 7">
          <a:extLst>
            <a:ext uri="{FF2B5EF4-FFF2-40B4-BE49-F238E27FC236}">
              <a16:creationId xmlns:a16="http://schemas.microsoft.com/office/drawing/2014/main" id="{12F8E3BB-D849-46E4-95D1-E0EE67F561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486400" y="5857875"/>
          <a:ext cx="5267325" cy="2790825"/>
        </a:xfrm>
        <a:prstGeom prst="rect">
          <a:avLst/>
        </a:prstGeom>
      </xdr:spPr>
    </xdr:pic>
    <xdr:clientData/>
  </xdr:twoCellAnchor>
  <xdr:twoCellAnchor>
    <xdr:from>
      <xdr:col>35</xdr:col>
      <xdr:colOff>368300</xdr:colOff>
      <xdr:row>73</xdr:row>
      <xdr:rowOff>38100</xdr:rowOff>
    </xdr:from>
    <xdr:to>
      <xdr:col>39</xdr:col>
      <xdr:colOff>0</xdr:colOff>
      <xdr:row>75</xdr:row>
      <xdr:rowOff>193548</xdr:rowOff>
    </xdr:to>
    <xdr:sp macro="" textlink="">
      <xdr:nvSpPr>
        <xdr:cNvPr id="6" name="吹き出し: 線 5">
          <a:extLst>
            <a:ext uri="{FF2B5EF4-FFF2-40B4-BE49-F238E27FC236}">
              <a16:creationId xmlns:a16="http://schemas.microsoft.com/office/drawing/2014/main" id="{90E67497-D24C-1466-3063-8F8EC3A0E1EC}"/>
            </a:ext>
          </a:extLst>
        </xdr:cNvPr>
        <xdr:cNvSpPr/>
      </xdr:nvSpPr>
      <xdr:spPr>
        <a:xfrm>
          <a:off x="21612225" y="14430375"/>
          <a:ext cx="2066925" cy="504825"/>
        </a:xfrm>
        <a:prstGeom prst="borderCallout1">
          <a:avLst>
            <a:gd name="adj1" fmla="val 94"/>
            <a:gd name="adj2" fmla="val -43"/>
            <a:gd name="adj3" fmla="val -351844"/>
            <a:gd name="adj4" fmla="val -60577"/>
          </a:avLst>
        </a:prstGeom>
        <a:ln w="38100">
          <a:solidFill>
            <a:srgbClr val="FF0000"/>
          </a:solidFill>
        </a:ln>
      </xdr:spPr>
      <xdr:style>
        <a:lnRef idx="2">
          <a:schemeClr val="accent3"/>
        </a:lnRef>
        <a:fillRef idx="1">
          <a:schemeClr val="bg1"/>
        </a:fillRef>
        <a:effectRef idx="0">
          <a:schemeClr val="accent3"/>
        </a:effectRef>
        <a:fontRef idx="minor">
          <a:schemeClr val="tx1"/>
        </a:fontRef>
      </xdr:style>
      <xdr:txBody>
        <a:bodyPr vertOverflow="clip" horzOverflow="clip" rtlCol="0" anchor="ctr"/>
        <a:lstStyle/>
        <a:p>
          <a:pPr algn="ctr"/>
          <a:r>
            <a:rPr kumimoji="1" lang="en-US" altLang="ja-JP" sz="2800">
              <a:solidFill>
                <a:srgbClr val="FF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Occupied area</a:t>
          </a:r>
          <a:endParaRPr kumimoji="1" lang="ja-JP" altLang="en-US" sz="2800">
            <a:solidFill>
              <a:srgbClr val="FF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16</xdr:col>
      <xdr:colOff>425252</xdr:colOff>
      <xdr:row>2</xdr:row>
      <xdr:rowOff>93971</xdr:rowOff>
    </xdr:from>
    <xdr:to>
      <xdr:col>32</xdr:col>
      <xdr:colOff>214313</xdr:colOff>
      <xdr:row>34</xdr:row>
      <xdr:rowOff>93877</xdr:rowOff>
    </xdr:to>
    <xdr:grpSp>
      <xdr:nvGrpSpPr>
        <xdr:cNvPr id="16" name="グループ化 15">
          <a:extLst>
            <a:ext uri="{FF2B5EF4-FFF2-40B4-BE49-F238E27FC236}">
              <a16:creationId xmlns:a16="http://schemas.microsoft.com/office/drawing/2014/main" id="{B9E3A450-125D-1444-C000-B0EA0E76AF1F}"/>
            </a:ext>
          </a:extLst>
        </xdr:cNvPr>
        <xdr:cNvGrpSpPr>
          <a:grpSpLocks/>
        </xdr:cNvGrpSpPr>
      </xdr:nvGrpSpPr>
      <xdr:grpSpPr>
        <a:xfrm>
          <a:off x="10835910" y="461603"/>
          <a:ext cx="9414324" cy="6249642"/>
          <a:chOff x="14239301" y="516994"/>
          <a:chExt cx="11913864" cy="8554541"/>
        </a:xfrm>
      </xdr:grpSpPr>
      <xdr:pic>
        <xdr:nvPicPr>
          <xdr:cNvPr id="2" name="Picture 4">
            <a:extLst>
              <a:ext uri="{FF2B5EF4-FFF2-40B4-BE49-F238E27FC236}">
                <a16:creationId xmlns:a16="http://schemas.microsoft.com/office/drawing/2014/main" id="{2E6A9702-6492-438A-8F41-E00B3DB0A5E3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/>
          <a:stretch>
            <a:fillRect/>
          </a:stretch>
        </xdr:blipFill>
        <xdr:spPr>
          <a:xfrm>
            <a:off x="15281698" y="516994"/>
            <a:ext cx="10871467" cy="8554541"/>
          </a:xfrm>
          <a:prstGeom prst="rect">
            <a:avLst/>
          </a:prstGeom>
        </xdr:spPr>
      </xdr:pic>
      <xdr:sp macro="" textlink="">
        <xdr:nvSpPr>
          <xdr:cNvPr id="9" name="吹き出し: 線 8">
            <a:extLst>
              <a:ext uri="{FF2B5EF4-FFF2-40B4-BE49-F238E27FC236}">
                <a16:creationId xmlns:a16="http://schemas.microsoft.com/office/drawing/2014/main" id="{8A53D70A-EDF2-4633-A948-7FC41FE7DF3F}"/>
              </a:ext>
            </a:extLst>
          </xdr:cNvPr>
          <xdr:cNvSpPr/>
        </xdr:nvSpPr>
        <xdr:spPr>
          <a:xfrm>
            <a:off x="18243233" y="4819271"/>
            <a:ext cx="2444115" cy="599039"/>
          </a:xfrm>
          <a:prstGeom prst="borderCallout1">
            <a:avLst>
              <a:gd name="adj1" fmla="val 94"/>
              <a:gd name="adj2" fmla="val -43"/>
              <a:gd name="adj3" fmla="val -147297"/>
              <a:gd name="adj4" fmla="val 10230"/>
            </a:avLst>
          </a:prstGeom>
          <a:ln w="38100">
            <a:solidFill>
              <a:srgbClr val="FF0000"/>
            </a:solidFill>
          </a:ln>
        </xdr:spPr>
        <xdr:style>
          <a:lnRef idx="2">
            <a:schemeClr val="accent3"/>
          </a:lnRef>
          <a:fillRef idx="1">
            <a:schemeClr val="bg1"/>
          </a:fillRef>
          <a:effectRef idx="0">
            <a:schemeClr val="accent3"/>
          </a:effectRef>
          <a:fontRef idx="minor">
            <a:schemeClr val="tx1"/>
          </a:fontRef>
        </xdr:style>
        <xdr:txBody>
          <a:bodyPr vertOverflow="clip" horzOverflow="clip" rtlCol="0" anchor="ctr"/>
          <a:lstStyle/>
          <a:p>
            <a:pPr algn="ctr"/>
            <a:r>
              <a:rPr kumimoji="1" lang="en-US" altLang="ja-JP" sz="2400">
                <a:solidFill>
                  <a:srgbClr val="FF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Package Pitch</a:t>
            </a:r>
            <a:endParaRPr kumimoji="1" lang="ja-JP" altLang="en-US" sz="2400">
              <a:solidFill>
                <a:srgbClr val="FF0000"/>
              </a:solidFill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10" name="吹き出し: 線 9">
            <a:extLst>
              <a:ext uri="{FF2B5EF4-FFF2-40B4-BE49-F238E27FC236}">
                <a16:creationId xmlns:a16="http://schemas.microsoft.com/office/drawing/2014/main" id="{1F6DB659-8615-4D90-AFE7-9743F9079438}"/>
              </a:ext>
            </a:extLst>
          </xdr:cNvPr>
          <xdr:cNvSpPr/>
        </xdr:nvSpPr>
        <xdr:spPr>
          <a:xfrm>
            <a:off x="14239301" y="3390593"/>
            <a:ext cx="2450652" cy="632819"/>
          </a:xfrm>
          <a:prstGeom prst="borderCallout1">
            <a:avLst>
              <a:gd name="adj1" fmla="val 8402"/>
              <a:gd name="adj2" fmla="val 100015"/>
              <a:gd name="adj3" fmla="val -31970"/>
              <a:gd name="adj4" fmla="val 112111"/>
            </a:avLst>
          </a:prstGeom>
          <a:ln w="38100">
            <a:solidFill>
              <a:srgbClr val="FF0000"/>
            </a:solidFill>
          </a:ln>
        </xdr:spPr>
        <xdr:style>
          <a:lnRef idx="2">
            <a:schemeClr val="accent3"/>
          </a:lnRef>
          <a:fillRef idx="1">
            <a:schemeClr val="bg1"/>
          </a:fillRef>
          <a:effectRef idx="0">
            <a:schemeClr val="accent3"/>
          </a:effectRef>
          <a:fontRef idx="minor">
            <a:schemeClr val="tx1"/>
          </a:fontRef>
        </xdr:style>
        <xdr:txBody>
          <a:bodyPr vertOverflow="clip" horzOverflow="clip" rtlCol="0" anchor="ctr"/>
          <a:lstStyle/>
          <a:p>
            <a:pPr algn="ctr"/>
            <a:r>
              <a:rPr kumimoji="1" lang="en-US" altLang="ja-JP" sz="2400">
                <a:solidFill>
                  <a:srgbClr val="FF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Tunnel Spacing</a:t>
            </a:r>
            <a:endParaRPr kumimoji="1" lang="ja-JP" altLang="en-US" sz="2400">
              <a:solidFill>
                <a:srgbClr val="FF0000"/>
              </a:solidFill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</xdr:grpSp>
    <xdr:clientData/>
  </xdr:twoCellAnchor>
  <xdr:twoCellAnchor>
    <xdr:from>
      <xdr:col>2</xdr:col>
      <xdr:colOff>690952</xdr:colOff>
      <xdr:row>60</xdr:row>
      <xdr:rowOff>86273</xdr:rowOff>
    </xdr:from>
    <xdr:to>
      <xdr:col>17</xdr:col>
      <xdr:colOff>110819</xdr:colOff>
      <xdr:row>100</xdr:row>
      <xdr:rowOff>123749</xdr:rowOff>
    </xdr:to>
    <xdr:grpSp>
      <xdr:nvGrpSpPr>
        <xdr:cNvPr id="11" name="Group 10">
          <a:extLst>
            <a:ext uri="{FF2B5EF4-FFF2-40B4-BE49-F238E27FC236}">
              <a16:creationId xmlns:a16="http://schemas.microsoft.com/office/drawing/2014/main" id="{9E81A64A-28AE-2E24-9051-8C52C7EB643E}"/>
            </a:ext>
          </a:extLst>
        </xdr:cNvPr>
        <xdr:cNvGrpSpPr>
          <a:grpSpLocks/>
        </xdr:cNvGrpSpPr>
      </xdr:nvGrpSpPr>
      <xdr:grpSpPr>
        <a:xfrm>
          <a:off x="1509768" y="12051010"/>
          <a:ext cx="9613288" cy="7490371"/>
          <a:chOff x="1513553" y="475838"/>
          <a:chExt cx="7357602" cy="5906324"/>
        </a:xfrm>
      </xdr:grpSpPr>
      <xdr:pic>
        <xdr:nvPicPr>
          <xdr:cNvPr id="12" name="Picture 6">
            <a:extLst>
              <a:ext uri="{FF2B5EF4-FFF2-40B4-BE49-F238E27FC236}">
                <a16:creationId xmlns:a16="http://schemas.microsoft.com/office/drawing/2014/main" id="{B00F2A93-ED42-D117-2EA4-8F4A8B2DC44A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"/>
          <a:srcRect r="1484"/>
          <a:stretch>
            <a:fillRect/>
          </a:stretch>
        </xdr:blipFill>
        <xdr:spPr>
          <a:xfrm>
            <a:off x="1513553" y="475838"/>
            <a:ext cx="7357602" cy="5906324"/>
          </a:xfrm>
          <a:prstGeom prst="rect">
            <a:avLst/>
          </a:prstGeom>
        </xdr:spPr>
      </xdr:pic>
      <xdr:sp macro="" textlink="">
        <xdr:nvSpPr>
          <xdr:cNvPr id="13" name="Rectangle 7">
            <a:extLst>
              <a:ext uri="{FF2B5EF4-FFF2-40B4-BE49-F238E27FC236}">
                <a16:creationId xmlns:a16="http://schemas.microsoft.com/office/drawing/2014/main" id="{1B9BB0D1-CF52-B2CE-65CF-5B42CA882183}"/>
              </a:ext>
            </a:extLst>
          </xdr:cNvPr>
          <xdr:cNvSpPr/>
        </xdr:nvSpPr>
        <xdr:spPr>
          <a:xfrm>
            <a:off x="2905432" y="3487994"/>
            <a:ext cx="818536" cy="538316"/>
          </a:xfrm>
          <a:prstGeom prst="rect">
            <a:avLst/>
          </a:prstGeom>
          <a:noFill/>
          <a:ln w="76200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bg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GB"/>
          </a:p>
        </xdr:txBody>
      </xdr:sp>
      <xdr:sp macro="" textlink="">
        <xdr:nvSpPr>
          <xdr:cNvPr id="14" name="Rectangle 8">
            <a:extLst>
              <a:ext uri="{FF2B5EF4-FFF2-40B4-BE49-F238E27FC236}">
                <a16:creationId xmlns:a16="http://schemas.microsoft.com/office/drawing/2014/main" id="{64A9857A-A78A-27A5-B3DA-0ABD149D4126}"/>
              </a:ext>
            </a:extLst>
          </xdr:cNvPr>
          <xdr:cNvSpPr/>
        </xdr:nvSpPr>
        <xdr:spPr>
          <a:xfrm>
            <a:off x="2615380" y="5117690"/>
            <a:ext cx="1396181" cy="199104"/>
          </a:xfrm>
          <a:prstGeom prst="rect">
            <a:avLst/>
          </a:prstGeom>
          <a:noFill/>
          <a:ln w="76200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bg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GB"/>
          </a:p>
        </xdr:txBody>
      </xdr:sp>
      <xdr:sp macro="" textlink="">
        <xdr:nvSpPr>
          <xdr:cNvPr id="15" name="Rectangle 9">
            <a:extLst>
              <a:ext uri="{FF2B5EF4-FFF2-40B4-BE49-F238E27FC236}">
                <a16:creationId xmlns:a16="http://schemas.microsoft.com/office/drawing/2014/main" id="{5CF67DD7-79DE-C8F8-C349-0823391094DB}"/>
              </a:ext>
            </a:extLst>
          </xdr:cNvPr>
          <xdr:cNvSpPr/>
        </xdr:nvSpPr>
        <xdr:spPr>
          <a:xfrm>
            <a:off x="1513554" y="6046840"/>
            <a:ext cx="4621776" cy="335322"/>
          </a:xfrm>
          <a:prstGeom prst="rect">
            <a:avLst/>
          </a:prstGeom>
          <a:noFill/>
          <a:ln w="76200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bg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GB"/>
          </a:p>
        </xdr:txBody>
      </xdr:sp>
    </xdr:grpSp>
    <xdr:clientData/>
  </xdr:twoCellAnchor>
  <xdr:twoCellAnchor editAs="oneCell">
    <xdr:from>
      <xdr:col>33</xdr:col>
      <xdr:colOff>558891</xdr:colOff>
      <xdr:row>4</xdr:row>
      <xdr:rowOff>153448</xdr:rowOff>
    </xdr:from>
    <xdr:to>
      <xdr:col>44</xdr:col>
      <xdr:colOff>0</xdr:colOff>
      <xdr:row>21</xdr:row>
      <xdr:rowOff>134711</xdr:rowOff>
    </xdr:to>
    <xdr:pic>
      <xdr:nvPicPr>
        <xdr:cNvPr id="18" name="図 17">
          <a:extLst>
            <a:ext uri="{FF2B5EF4-FFF2-40B4-BE49-F238E27FC236}">
              <a16:creationId xmlns:a16="http://schemas.microsoft.com/office/drawing/2014/main" id="{2E5B4FA2-B0D4-0A3C-8B8D-CBF3AAF2B5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20583525" y="885825"/>
          <a:ext cx="6143625" cy="3362325"/>
        </a:xfrm>
        <a:prstGeom prst="rect">
          <a:avLst/>
        </a:prstGeom>
      </xdr:spPr>
    </xdr:pic>
    <xdr:clientData/>
  </xdr:twoCellAnchor>
  <xdr:twoCellAnchor editAs="oneCell">
    <xdr:from>
      <xdr:col>2</xdr:col>
      <xdr:colOff>1309686</xdr:colOff>
      <xdr:row>30</xdr:row>
      <xdr:rowOff>47624</xdr:rowOff>
    </xdr:from>
    <xdr:to>
      <xdr:col>7</xdr:col>
      <xdr:colOff>1023667</xdr:colOff>
      <xdr:row>43</xdr:row>
      <xdr:rowOff>95223</xdr:rowOff>
    </xdr:to>
    <xdr:pic>
      <xdr:nvPicPr>
        <xdr:cNvPr id="19" name="図 18">
          <a:extLst>
            <a:ext uri="{FF2B5EF4-FFF2-40B4-BE49-F238E27FC236}">
              <a16:creationId xmlns:a16="http://schemas.microsoft.com/office/drawing/2014/main" id="{A627CC93-8712-0D45-FC0B-377B24AD60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2057400" y="5943600"/>
          <a:ext cx="3209925" cy="25146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15</xdr:row>
      <xdr:rowOff>0</xdr:rowOff>
    </xdr:from>
    <xdr:to>
      <xdr:col>2</xdr:col>
      <xdr:colOff>555158</xdr:colOff>
      <xdr:row>45</xdr:row>
      <xdr:rowOff>95250</xdr:rowOff>
    </xdr:to>
    <xdr:pic>
      <xdr:nvPicPr>
        <xdr:cNvPr id="4" name="図 1" descr="グラフィカル ユーザー インターフェイス, ダイアグラム&#10;&#10;自動的に生成された説明">
          <a:extLst>
            <a:ext uri="{FF2B5EF4-FFF2-40B4-BE49-F238E27FC236}">
              <a16:creationId xmlns:a16="http://schemas.microsoft.com/office/drawing/2014/main" id="{FC72DC1F-73E7-46AC-A30C-8D1509649E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724150"/>
          <a:ext cx="7715250" cy="5524500"/>
        </a:xfrm>
        <a:prstGeom prst="rect">
          <a:avLst/>
        </a:prstGeom>
      </xdr:spPr>
    </xdr:pic>
    <xdr:clientData/>
  </xdr:twoCellAnchor>
  <xdr:twoCellAnchor>
    <xdr:from>
      <xdr:col>1</xdr:col>
      <xdr:colOff>1416844</xdr:colOff>
      <xdr:row>48</xdr:row>
      <xdr:rowOff>111125</xdr:rowOff>
    </xdr:from>
    <xdr:to>
      <xdr:col>1</xdr:col>
      <xdr:colOff>5078257</xdr:colOff>
      <xdr:row>52</xdr:row>
      <xdr:rowOff>8732</xdr:rowOff>
    </xdr:to>
    <xdr:sp macro="" textlink="">
      <xdr:nvSpPr>
        <xdr:cNvPr id="5" name="吹き出し: 角を丸めた四角形 14">
          <a:extLst>
            <a:ext uri="{FF2B5EF4-FFF2-40B4-BE49-F238E27FC236}">
              <a16:creationId xmlns:a16="http://schemas.microsoft.com/office/drawing/2014/main" id="{C2505ED1-E9BA-49AE-B3D1-3FDAEEEBA829}"/>
            </a:ext>
          </a:extLst>
        </xdr:cNvPr>
        <xdr:cNvSpPr/>
      </xdr:nvSpPr>
      <xdr:spPr>
        <a:xfrm>
          <a:off x="2609850" y="8810625"/>
          <a:ext cx="3657600" cy="619125"/>
        </a:xfrm>
        <a:prstGeom prst="wedgeRoundRectCallout">
          <a:avLst>
            <a:gd name="adj1" fmla="val -22578"/>
            <a:gd name="adj2" fmla="val -100578"/>
            <a:gd name="adj3" fmla="val 16667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bg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100" baseline="0">
              <a:solidFill>
                <a:schemeClr val="bg1"/>
              </a:solidFill>
            </a:rPr>
            <a:t>This is a sample representative Overall Material Flow diagram to explain the corelation between the values used for DGR sizing inputs</a:t>
          </a:r>
        </a:p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0</xdr:col>
      <xdr:colOff>0</xdr:colOff>
      <xdr:row>57</xdr:row>
      <xdr:rowOff>0</xdr:rowOff>
    </xdr:from>
    <xdr:to>
      <xdr:col>2</xdr:col>
      <xdr:colOff>496143</xdr:colOff>
      <xdr:row>90</xdr:row>
      <xdr:rowOff>28705</xdr:rowOff>
    </xdr:to>
    <xdr:pic>
      <xdr:nvPicPr>
        <xdr:cNvPr id="6" name="図 3" descr="グラフィカル ユーザー インターフェイス, ダイアグラム&#10;&#10;自動的に生成された説明">
          <a:extLst>
            <a:ext uri="{FF2B5EF4-FFF2-40B4-BE49-F238E27FC236}">
              <a16:creationId xmlns:a16="http://schemas.microsoft.com/office/drawing/2014/main" id="{4D6771A9-0778-4678-BDE1-84707BE1AF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10325100"/>
          <a:ext cx="7658100" cy="6000750"/>
        </a:xfrm>
        <a:prstGeom prst="rect">
          <a:avLst/>
        </a:prstGeom>
      </xdr:spPr>
    </xdr:pic>
    <xdr:clientData/>
  </xdr:twoCellAnchor>
  <xdr:twoCellAnchor>
    <xdr:from>
      <xdr:col>1</xdr:col>
      <xdr:colOff>1510299</xdr:colOff>
      <xdr:row>92</xdr:row>
      <xdr:rowOff>182671</xdr:rowOff>
    </xdr:from>
    <xdr:to>
      <xdr:col>1</xdr:col>
      <xdr:colOff>5198298</xdr:colOff>
      <xdr:row>96</xdr:row>
      <xdr:rowOff>118280</xdr:rowOff>
    </xdr:to>
    <xdr:sp macro="" textlink="">
      <xdr:nvSpPr>
        <xdr:cNvPr id="7" name="吹き出し: 角を丸めた四角形 14">
          <a:extLst>
            <a:ext uri="{FF2B5EF4-FFF2-40B4-BE49-F238E27FC236}">
              <a16:creationId xmlns:a16="http://schemas.microsoft.com/office/drawing/2014/main" id="{771EC946-3E80-417F-81A2-B3530950BFFA}"/>
            </a:ext>
          </a:extLst>
        </xdr:cNvPr>
        <xdr:cNvSpPr/>
      </xdr:nvSpPr>
      <xdr:spPr>
        <a:xfrm>
          <a:off x="2705100" y="16840200"/>
          <a:ext cx="3686175" cy="657225"/>
        </a:xfrm>
        <a:prstGeom prst="wedgeRoundRectCallout">
          <a:avLst>
            <a:gd name="adj1" fmla="val -22578"/>
            <a:gd name="adj2" fmla="val -100578"/>
            <a:gd name="adj3" fmla="val 16667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bg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100" baseline="0">
              <a:solidFill>
                <a:schemeClr val="bg1"/>
              </a:solidFill>
            </a:rPr>
            <a:t>This is a sample representative Overall Material Flow diagram to explain the corelation between the values used for DGR sizing inputs</a:t>
          </a:r>
        </a:p>
        <a:p>
          <a:pPr algn="l"/>
          <a:endParaRPr kumimoji="1" lang="ja-JP" altLang="en-US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192294</xdr:colOff>
      <xdr:row>2</xdr:row>
      <xdr:rowOff>21022</xdr:rowOff>
    </xdr:from>
    <xdr:to>
      <xdr:col>13</xdr:col>
      <xdr:colOff>178645</xdr:colOff>
      <xdr:row>5</xdr:row>
      <xdr:rowOff>139701</xdr:rowOff>
    </xdr:to>
    <xdr:sp macro="" textlink="">
      <xdr:nvSpPr>
        <xdr:cNvPr id="15" name="吹き出し: 角を丸めた四角形 14">
          <a:extLst>
            <a:ext uri="{FF2B5EF4-FFF2-40B4-BE49-F238E27FC236}">
              <a16:creationId xmlns:a16="http://schemas.microsoft.com/office/drawing/2014/main" id="{C2F08ABB-2AE7-4E21-869A-F6D1CB5A587B}"/>
            </a:ext>
          </a:extLst>
        </xdr:cNvPr>
        <xdr:cNvSpPr/>
      </xdr:nvSpPr>
      <xdr:spPr>
        <a:xfrm>
          <a:off x="7372350" y="438150"/>
          <a:ext cx="3648075" cy="800100"/>
        </a:xfrm>
        <a:prstGeom prst="wedgeRoundRectCallout">
          <a:avLst>
            <a:gd name="adj1" fmla="val -66205"/>
            <a:gd name="adj2" fmla="val -18449"/>
            <a:gd name="adj3" fmla="val 16667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bg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100" baseline="0">
              <a:solidFill>
                <a:schemeClr val="bg1"/>
              </a:solidFill>
            </a:rPr>
            <a:t>The </a:t>
          </a:r>
          <a:r>
            <a:rPr kumimoji="1" lang="en-US" altLang="ja-JP" sz="1100">
              <a:solidFill>
                <a:schemeClr val="bg1"/>
              </a:solidFill>
            </a:rPr>
            <a:t>NFCSS</a:t>
          </a:r>
          <a:r>
            <a:rPr kumimoji="1" lang="en-US" altLang="ja-JP" sz="1100" baseline="0">
              <a:solidFill>
                <a:schemeClr val="bg1"/>
              </a:solidFill>
            </a:rPr>
            <a:t> Output data are inputted here.</a:t>
          </a:r>
        </a:p>
        <a:p>
          <a:pPr algn="l"/>
          <a:r>
            <a:rPr kumimoji="1" lang="en-US" altLang="ja-JP" sz="1100">
              <a:solidFill>
                <a:schemeClr val="bg1"/>
              </a:solidFill>
            </a:rPr>
            <a:t>See the figure</a:t>
          </a:r>
          <a:r>
            <a:rPr kumimoji="1" lang="en-US" altLang="ja-JP" sz="1100" baseline="0">
              <a:solidFill>
                <a:schemeClr val="bg1"/>
              </a:solidFill>
            </a:rPr>
            <a:t> on the corresponding material number. </a:t>
          </a:r>
        </a:p>
        <a:p>
          <a:pPr algn="l"/>
          <a:r>
            <a:rPr kumimoji="1" lang="en-GB" sz="1100">
              <a:solidFill>
                <a:schemeClr val="bg1"/>
              </a:solidFill>
              <a:effectLst/>
              <a:latin typeface="+mn-lt"/>
              <a:ea typeface="+mn-ea"/>
              <a:cs typeface="+mn-cs"/>
            </a:rPr>
            <a:t>The</a:t>
          </a:r>
          <a:r>
            <a:rPr kumimoji="1" lang="en-GB" sz="1100" baseline="0">
              <a:solidFill>
                <a:schemeClr val="bg1"/>
              </a:solidFill>
              <a:effectLst/>
              <a:latin typeface="+mn-lt"/>
              <a:ea typeface="+mn-ea"/>
              <a:cs typeface="+mn-cs"/>
            </a:rPr>
            <a:t> number in red letters in this table mach with that in the figure.</a:t>
          </a:r>
          <a:endParaRPr kumimoji="1" lang="ja-JP" altLang="en-US" sz="1100"/>
        </a:p>
      </xdr:txBody>
    </xdr:sp>
    <xdr:clientData/>
  </xdr:twoCellAnchor>
  <xdr:twoCellAnchor>
    <xdr:from>
      <xdr:col>6</xdr:col>
      <xdr:colOff>482962</xdr:colOff>
      <xdr:row>5</xdr:row>
      <xdr:rowOff>187678</xdr:rowOff>
    </xdr:from>
    <xdr:to>
      <xdr:col>15</xdr:col>
      <xdr:colOff>491612</xdr:colOff>
      <xdr:row>8</xdr:row>
      <xdr:rowOff>163871</xdr:rowOff>
    </xdr:to>
    <xdr:sp macro="" textlink="">
      <xdr:nvSpPr>
        <xdr:cNvPr id="7" name="吹き出し: 角を丸めた四角形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4E022D8-A790-46F9-9CAD-5FE078F3AAB2}"/>
            </a:ext>
          </a:extLst>
        </xdr:cNvPr>
        <xdr:cNvSpPr/>
      </xdr:nvSpPr>
      <xdr:spPr>
        <a:xfrm>
          <a:off x="7058025" y="1295400"/>
          <a:ext cx="5495925" cy="666750"/>
        </a:xfrm>
        <a:prstGeom prst="wedgeRoundRectCallout">
          <a:avLst>
            <a:gd name="adj1" fmla="val -56052"/>
            <a:gd name="adj2" fmla="val -15502"/>
            <a:gd name="adj3" fmla="val 16667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bg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100">
              <a:solidFill>
                <a:schemeClr val="bg1"/>
              </a:solidFill>
            </a:rPr>
            <a:t>Preset parameters</a:t>
          </a:r>
          <a:r>
            <a:rPr kumimoji="1" lang="en-US" altLang="ja-JP" sz="1100" baseline="0">
              <a:solidFill>
                <a:schemeClr val="bg1"/>
              </a:solidFill>
            </a:rPr>
            <a:t> important to DGR Sizing based on </a:t>
          </a:r>
          <a:r>
            <a:rPr kumimoji="1" lang="en-US" altLang="ja-JP" sz="1100" b="1" baseline="0">
              <a:solidFill>
                <a:schemeClr val="bg1"/>
              </a:solidFill>
            </a:rPr>
            <a:t>JAEA Report (JAEA Research 2015-016)</a:t>
          </a:r>
          <a:r>
            <a:rPr kumimoji="1" lang="en-US" altLang="ja-JP" sz="1100" baseline="0">
              <a:solidFill>
                <a:schemeClr val="bg1"/>
              </a:solidFill>
            </a:rPr>
            <a:t>.</a:t>
          </a:r>
        </a:p>
        <a:p>
          <a:pPr algn="l"/>
          <a:r>
            <a:rPr kumimoji="1" lang="en-US" altLang="ja-JP" sz="1100" baseline="0">
              <a:solidFill>
                <a:schemeClr val="bg1"/>
              </a:solidFill>
            </a:rPr>
            <a:t>Users can change these values according to separate thermos-mechanical calculations for host rock</a:t>
          </a:r>
        </a:p>
        <a:p>
          <a:pPr algn="l"/>
          <a:br>
            <a:rPr kumimoji="1" lang="en-US" altLang="ja-JP" sz="1100" baseline="0">
              <a:solidFill>
                <a:schemeClr val="bg1"/>
              </a:solidFill>
            </a:rPr>
          </a:br>
          <a:endParaRPr kumimoji="1" lang="en-US" altLang="ja-JP" sz="600" baseline="0">
            <a:solidFill>
              <a:srgbClr val="FF0000"/>
            </a:solidFill>
          </a:endParaRPr>
        </a:p>
      </xdr:txBody>
    </xdr:sp>
    <xdr:clientData/>
  </xdr:twoCellAnchor>
  <xdr:twoCellAnchor>
    <xdr:from>
      <xdr:col>6</xdr:col>
      <xdr:colOff>585162</xdr:colOff>
      <xdr:row>9</xdr:row>
      <xdr:rowOff>34105</xdr:rowOff>
    </xdr:from>
    <xdr:to>
      <xdr:col>12</xdr:col>
      <xdr:colOff>585162</xdr:colOff>
      <xdr:row>11</xdr:row>
      <xdr:rowOff>123032</xdr:rowOff>
    </xdr:to>
    <xdr:sp macro="" textlink="">
      <xdr:nvSpPr>
        <xdr:cNvPr id="8" name="吹き出し: 角を丸めた四角形 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C2B876A-E34B-48FC-8105-0D3D0B965623}"/>
            </a:ext>
          </a:extLst>
        </xdr:cNvPr>
        <xdr:cNvSpPr/>
      </xdr:nvSpPr>
      <xdr:spPr>
        <a:xfrm>
          <a:off x="7153275" y="2057400"/>
          <a:ext cx="3657600" cy="542925"/>
        </a:xfrm>
        <a:prstGeom prst="wedgeRoundRectCallout">
          <a:avLst>
            <a:gd name="adj1" fmla="val -64049"/>
            <a:gd name="adj2" fmla="val 7436"/>
            <a:gd name="adj3" fmla="val 16667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bg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100">
              <a:solidFill>
                <a:schemeClr val="bg1"/>
              </a:solidFill>
            </a:rPr>
            <a:t>Final output of DGR foot prints</a:t>
          </a:r>
          <a:r>
            <a:rPr kumimoji="1" lang="en-US" altLang="ja-JP" sz="1100" baseline="0">
              <a:solidFill>
                <a:schemeClr val="bg1"/>
              </a:solidFill>
            </a:rPr>
            <a:t> </a:t>
          </a:r>
          <a:r>
            <a:rPr kumimoji="1" lang="en-US" altLang="ja-JP" sz="1100" baseline="0">
              <a:solidFill>
                <a:schemeClr val="bg1"/>
              </a:solidFill>
              <a:effectLst/>
              <a:latin typeface="+mn-lt"/>
              <a:ea typeface="+mn-ea"/>
              <a:cs typeface="+mn-cs"/>
            </a:rPr>
            <a:t>based on </a:t>
          </a:r>
          <a:r>
            <a:rPr kumimoji="1" lang="en-US" altLang="ja-JP" sz="1100" b="1" baseline="0">
              <a:solidFill>
                <a:schemeClr val="bg1"/>
              </a:solidFill>
              <a:effectLst/>
              <a:latin typeface="+mn-lt"/>
              <a:ea typeface="+mn-ea"/>
              <a:cs typeface="+mn-cs"/>
            </a:rPr>
            <a:t>JAEA Report (JAEA Research 2015-016)</a:t>
          </a:r>
          <a:r>
            <a:rPr kumimoji="1" lang="en-US" altLang="ja-JP" sz="1100" baseline="0">
              <a:solidFill>
                <a:schemeClr val="bg1"/>
              </a:solidFill>
              <a:effectLst/>
              <a:latin typeface="+mn-lt"/>
              <a:ea typeface="+mn-ea"/>
              <a:cs typeface="+mn-cs"/>
            </a:rPr>
            <a:t>.</a:t>
          </a:r>
        </a:p>
      </xdr:txBody>
    </xdr:sp>
    <xdr:clientData/>
  </xdr:twoCellAnchor>
  <xdr:oneCellAnchor>
    <xdr:from>
      <xdr:col>0</xdr:col>
      <xdr:colOff>0</xdr:colOff>
      <xdr:row>13</xdr:row>
      <xdr:rowOff>228600</xdr:rowOff>
    </xdr:from>
    <xdr:ext cx="9886950" cy="97155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E25DC9C5-BAD7-4A0D-B75F-1B1AD4747520}"/>
            </a:ext>
          </a:extLst>
        </xdr:cNvPr>
        <xdr:cNvSpPr txBox="1"/>
      </xdr:nvSpPr>
      <xdr:spPr>
        <a:xfrm>
          <a:off x="0" y="3162300"/>
          <a:ext cx="9886950" cy="971550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GB" sz="1400">
              <a:solidFill>
                <a:schemeClr val="tx1"/>
              </a:solidFill>
            </a:rPr>
            <a:t>1.</a:t>
          </a:r>
          <a:r>
            <a:rPr lang="en-GB" sz="1400" baseline="0">
              <a:solidFill>
                <a:schemeClr val="tx1"/>
              </a:solidFill>
            </a:rPr>
            <a:t> The figures in "yellow" are output results from simulation scenario calculations done for a standard 1000MWe PWR with 45 GWe/t burnup and other parameter given in 2.5.5 of Beginner's guide. These input may vary from scenario to scenario. </a:t>
          </a:r>
        </a:p>
        <a:p>
          <a:r>
            <a:rPr lang="en-GB" sz="1400" baseline="0">
              <a:solidFill>
                <a:schemeClr val="tx1"/>
              </a:solidFill>
            </a:rPr>
            <a:t>2. The figures in "green" are input parameters based on recovery efficiency, waste loading in glass, tunnel pitch &amp; package based on thermal design of disposal site &amp; stability of the bedrock (Japanese case as an example)</a:t>
          </a:r>
          <a:endParaRPr lang="en-GB" sz="1400"/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368213</xdr:colOff>
      <xdr:row>1</xdr:row>
      <xdr:rowOff>86516</xdr:rowOff>
    </xdr:from>
    <xdr:to>
      <xdr:col>11</xdr:col>
      <xdr:colOff>273490</xdr:colOff>
      <xdr:row>7</xdr:row>
      <xdr:rowOff>6205</xdr:rowOff>
    </xdr:to>
    <xdr:sp macro="" textlink="">
      <xdr:nvSpPr>
        <xdr:cNvPr id="2" name="吹き出し: 角を丸めた四角形 1">
          <a:extLst>
            <a:ext uri="{FF2B5EF4-FFF2-40B4-BE49-F238E27FC236}">
              <a16:creationId xmlns:a16="http://schemas.microsoft.com/office/drawing/2014/main" id="{5096B5D3-98D8-4BA6-BEFE-4F86A7E0036C}"/>
            </a:ext>
          </a:extLst>
        </xdr:cNvPr>
        <xdr:cNvSpPr/>
      </xdr:nvSpPr>
      <xdr:spPr>
        <a:xfrm>
          <a:off x="7381875" y="276225"/>
          <a:ext cx="2809875" cy="1295400"/>
        </a:xfrm>
        <a:prstGeom prst="wedgeRoundRectCallout">
          <a:avLst>
            <a:gd name="adj1" fmla="val -59051"/>
            <a:gd name="adj2" fmla="val 17922"/>
            <a:gd name="adj3" fmla="val 16667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bg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100" baseline="0">
              <a:solidFill>
                <a:schemeClr val="bg1"/>
              </a:solidFill>
            </a:rPr>
            <a:t>The </a:t>
          </a:r>
          <a:r>
            <a:rPr kumimoji="1" lang="en-US" altLang="ja-JP" sz="1100">
              <a:solidFill>
                <a:schemeClr val="bg1"/>
              </a:solidFill>
            </a:rPr>
            <a:t>NFCSS</a:t>
          </a:r>
          <a:r>
            <a:rPr kumimoji="1" lang="en-US" altLang="ja-JP" sz="1100" baseline="0">
              <a:solidFill>
                <a:schemeClr val="bg1"/>
              </a:solidFill>
            </a:rPr>
            <a:t> Output data are inputted here.</a:t>
          </a:r>
        </a:p>
        <a:p>
          <a:pPr algn="l"/>
          <a:r>
            <a:rPr kumimoji="1" lang="en-US" altLang="ja-JP" sz="1100">
              <a:solidFill>
                <a:schemeClr val="bg1"/>
              </a:solidFill>
            </a:rPr>
            <a:t>See the figure</a:t>
          </a:r>
          <a:r>
            <a:rPr kumimoji="1" lang="en-US" altLang="ja-JP" sz="1100" baseline="0">
              <a:solidFill>
                <a:schemeClr val="bg1"/>
              </a:solidFill>
            </a:rPr>
            <a:t> on the corresponding material number. </a:t>
          </a:r>
        </a:p>
        <a:p>
          <a:pPr algn="l"/>
          <a:r>
            <a:rPr kumimoji="1" lang="en-GB" altLang="ja-JP" sz="1100">
              <a:solidFill>
                <a:schemeClr val="bg1"/>
              </a:solidFill>
            </a:rPr>
            <a:t>The</a:t>
          </a:r>
          <a:r>
            <a:rPr kumimoji="1" lang="en-GB" altLang="ja-JP" sz="1100" baseline="0">
              <a:solidFill>
                <a:schemeClr val="bg1"/>
              </a:solidFill>
            </a:rPr>
            <a:t> numbers in red letters in this table mach with that in the figure. </a:t>
          </a:r>
          <a:endParaRPr kumimoji="1" lang="ja-JP" altLang="en-US" sz="1100"/>
        </a:p>
      </xdr:txBody>
    </xdr:sp>
    <xdr:clientData/>
  </xdr:twoCellAnchor>
  <xdr:twoCellAnchor>
    <xdr:from>
      <xdr:col>6</xdr:col>
      <xdr:colOff>344009</xdr:colOff>
      <xdr:row>9</xdr:row>
      <xdr:rowOff>18861</xdr:rowOff>
    </xdr:from>
    <xdr:to>
      <xdr:col>12</xdr:col>
      <xdr:colOff>141461</xdr:colOff>
      <xdr:row>13</xdr:row>
      <xdr:rowOff>59493</xdr:rowOff>
    </xdr:to>
    <xdr:sp macro="" textlink="">
      <xdr:nvSpPr>
        <xdr:cNvPr id="19" name="吹き出し: 角を丸めた四角形 1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6100D1C-8B4C-42E9-BC16-F700C88DC60B}"/>
            </a:ext>
          </a:extLst>
        </xdr:cNvPr>
        <xdr:cNvSpPr/>
      </xdr:nvSpPr>
      <xdr:spPr>
        <a:xfrm>
          <a:off x="7353300" y="2038350"/>
          <a:ext cx="3314700" cy="952500"/>
        </a:xfrm>
        <a:prstGeom prst="wedgeRoundRectCallout">
          <a:avLst>
            <a:gd name="adj1" fmla="val -57091"/>
            <a:gd name="adj2" fmla="val 15928"/>
            <a:gd name="adj3" fmla="val 16667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bg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100">
              <a:solidFill>
                <a:schemeClr val="bg1"/>
              </a:solidFill>
            </a:rPr>
            <a:t>Preset parameters</a:t>
          </a:r>
          <a:r>
            <a:rPr kumimoji="1" lang="en-US" altLang="ja-JP" sz="1100" baseline="0">
              <a:solidFill>
                <a:schemeClr val="bg1"/>
              </a:solidFill>
            </a:rPr>
            <a:t> important to DGR Sizing based on Japanese Safety Case Report(</a:t>
          </a:r>
          <a:r>
            <a:rPr kumimoji="1" lang="en-US" altLang="ja-JP" sz="1100" b="1" baseline="0">
              <a:solidFill>
                <a:schemeClr val="bg1"/>
              </a:solidFill>
            </a:rPr>
            <a:t>NUMO SC</a:t>
          </a:r>
          <a:r>
            <a:rPr kumimoji="1" lang="en-US" altLang="ja-JP" sz="1100" baseline="0">
              <a:solidFill>
                <a:schemeClr val="bg1"/>
              </a:solidFill>
            </a:rPr>
            <a:t>).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</a:pPr>
          <a:r>
            <a:rPr lang="en-US" sz="1100">
              <a:solidFill>
                <a:schemeClr val="bg1"/>
              </a:solidFill>
              <a:effectLst/>
              <a:latin typeface="+mn-lt"/>
              <a:ea typeface="+mn-ea"/>
              <a:cs typeface="+mn-cs"/>
            </a:rPr>
            <a:t>Users can change these values according to separate thermos-mechanical calculations for host rock.</a:t>
          </a:r>
          <a:endParaRPr lang="en-GB" sz="1100">
            <a:solidFill>
              <a:schemeClr val="bg1"/>
            </a:solidFill>
            <a:effectLst/>
            <a:latin typeface="+mn-lt"/>
            <a:ea typeface="+mn-ea"/>
            <a:cs typeface="+mn-cs"/>
          </a:endParaRPr>
        </a:p>
        <a:p>
          <a:pPr algn="l"/>
          <a:br>
            <a:rPr kumimoji="1" lang="en-US" altLang="ja-JP" sz="1100" baseline="0">
              <a:solidFill>
                <a:schemeClr val="bg1"/>
              </a:solidFill>
            </a:rPr>
          </a:br>
          <a:endParaRPr kumimoji="1" lang="en-US" altLang="ja-JP" sz="800" baseline="0">
            <a:solidFill>
              <a:srgbClr val="FF0000"/>
            </a:solidFill>
          </a:endParaRPr>
        </a:p>
      </xdr:txBody>
    </xdr:sp>
    <xdr:clientData/>
  </xdr:twoCellAnchor>
  <xdr:twoCellAnchor>
    <xdr:from>
      <xdr:col>6</xdr:col>
      <xdr:colOff>408319</xdr:colOff>
      <xdr:row>14</xdr:row>
      <xdr:rowOff>198572</xdr:rowOff>
    </xdr:from>
    <xdr:to>
      <xdr:col>11</xdr:col>
      <xdr:colOff>18862</xdr:colOff>
      <xdr:row>17</xdr:row>
      <xdr:rowOff>191901</xdr:rowOff>
    </xdr:to>
    <xdr:sp macro="" textlink="">
      <xdr:nvSpPr>
        <xdr:cNvPr id="20" name="吹き出し: 角を丸めた四角形 1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FF6998A-96CD-4C87-8373-23999E591958}"/>
            </a:ext>
          </a:extLst>
        </xdr:cNvPr>
        <xdr:cNvSpPr/>
      </xdr:nvSpPr>
      <xdr:spPr>
        <a:xfrm>
          <a:off x="7419975" y="3362325"/>
          <a:ext cx="2514600" cy="676275"/>
        </a:xfrm>
        <a:prstGeom prst="wedgeRoundRectCallout">
          <a:avLst>
            <a:gd name="adj1" fmla="val -63734"/>
            <a:gd name="adj2" fmla="val 17922"/>
            <a:gd name="adj3" fmla="val 16667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bg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100">
              <a:solidFill>
                <a:schemeClr val="bg1"/>
              </a:solidFill>
            </a:rPr>
            <a:t>Final output of DGR foot prints</a:t>
          </a:r>
          <a:r>
            <a:rPr kumimoji="1" lang="en-US" altLang="ja-JP" sz="1100" baseline="0">
              <a:solidFill>
                <a:schemeClr val="bg1"/>
              </a:solidFill>
            </a:rPr>
            <a:t> </a:t>
          </a:r>
          <a:r>
            <a:rPr kumimoji="1" lang="en-US" altLang="ja-JP" sz="1100" baseline="0">
              <a:solidFill>
                <a:schemeClr val="bg1"/>
              </a:solidFill>
              <a:effectLst/>
              <a:latin typeface="+mn-lt"/>
              <a:ea typeface="+mn-ea"/>
              <a:cs typeface="+mn-cs"/>
            </a:rPr>
            <a:t>based on Japanese Safety Case Report(</a:t>
          </a:r>
          <a:r>
            <a:rPr kumimoji="1" lang="en-US" altLang="ja-JP" sz="1100" b="1" baseline="0">
              <a:solidFill>
                <a:schemeClr val="bg1"/>
              </a:solidFill>
              <a:effectLst/>
              <a:latin typeface="+mn-lt"/>
              <a:ea typeface="+mn-ea"/>
              <a:cs typeface="+mn-cs"/>
            </a:rPr>
            <a:t>NUMO SC</a:t>
          </a:r>
          <a:r>
            <a:rPr kumimoji="1" lang="en-US" altLang="ja-JP" sz="1100" baseline="0">
              <a:solidFill>
                <a:schemeClr val="bg1"/>
              </a:solidFill>
              <a:effectLst/>
              <a:latin typeface="+mn-lt"/>
              <a:ea typeface="+mn-ea"/>
              <a:cs typeface="+mn-cs"/>
            </a:rPr>
            <a:t>).</a:t>
          </a:r>
        </a:p>
      </xdr:txBody>
    </xdr:sp>
    <xdr:clientData/>
  </xdr:twoCellAnchor>
  <xdr:oneCellAnchor>
    <xdr:from>
      <xdr:col>0</xdr:col>
      <xdr:colOff>9525</xdr:colOff>
      <xdr:row>21</xdr:row>
      <xdr:rowOff>28575</xdr:rowOff>
    </xdr:from>
    <xdr:ext cx="10010775" cy="97155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70D9BDF2-2C39-0420-DF6C-7F46EE04ADC0}"/>
            </a:ext>
          </a:extLst>
        </xdr:cNvPr>
        <xdr:cNvSpPr txBox="1"/>
      </xdr:nvSpPr>
      <xdr:spPr>
        <a:xfrm>
          <a:off x="9525" y="4791075"/>
          <a:ext cx="10010775" cy="971550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GB" sz="1400">
              <a:solidFill>
                <a:schemeClr val="tx1"/>
              </a:solidFill>
            </a:rPr>
            <a:t>1.</a:t>
          </a:r>
          <a:r>
            <a:rPr lang="en-GB" sz="1400" baseline="0">
              <a:solidFill>
                <a:schemeClr val="tx1"/>
              </a:solidFill>
            </a:rPr>
            <a:t> The figures in "yellow" are output results from simulation scenario calculations done for a standard 1000MWe PWR with 45 GWe/t burnup and other parameter given in 2.5.5 of Beginner's guide. These input may vary from scenario to scenario. </a:t>
          </a:r>
        </a:p>
        <a:p>
          <a:r>
            <a:rPr lang="en-GB" sz="1400" baseline="0">
              <a:solidFill>
                <a:schemeClr val="tx1"/>
              </a:solidFill>
            </a:rPr>
            <a:t>2. The figures in "green" are input parameters based on recovery efficiency, waste loading in glass, tunnel pitch &amp; package based on thermal design of disposal site &amp; stability of the bedrock (Japanese case as an example)</a:t>
          </a:r>
          <a:endParaRPr lang="en-GB" sz="14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F7A0A6-2B03-48BF-BA3A-5ADE118344A5}">
  <sheetPr>
    <tabColor theme="8" tint="0.59993285927915285"/>
  </sheetPr>
  <dimension ref="B1:N66"/>
  <sheetViews>
    <sheetView topLeftCell="A52" zoomScale="38" zoomScaleNormal="38" workbookViewId="0">
      <selection activeCell="H52" sqref="H52"/>
    </sheetView>
  </sheetViews>
  <sheetFormatPr defaultRowHeight="14.5"/>
  <cols>
    <col min="2" max="2" width="3.1796875" customWidth="1"/>
    <col min="3" max="3" width="18.54296875" customWidth="1"/>
    <col min="4" max="4" width="10.54296875" customWidth="1"/>
    <col min="5" max="6" width="9.54296875" customWidth="1"/>
    <col min="7" max="7" width="3.1796875" customWidth="1"/>
    <col min="8" max="8" width="18.54296875" customWidth="1"/>
    <col min="9" max="9" width="10.54296875" customWidth="1"/>
    <col min="10" max="11" width="9.54296875" customWidth="1"/>
    <col min="12" max="12" width="3.1796875" customWidth="1"/>
    <col min="18" max="33" width="8.7265625" customWidth="1"/>
    <col min="40" max="41" width="9.1796875" bestFit="1" customWidth="1"/>
  </cols>
  <sheetData>
    <row r="1" spans="2:14">
      <c r="B1" s="1" t="s">
        <v>32</v>
      </c>
      <c r="C1" t="s">
        <v>33</v>
      </c>
    </row>
    <row r="2" spans="2:14">
      <c r="B2" s="3"/>
      <c r="C2" t="s">
        <v>34</v>
      </c>
    </row>
    <row r="3" spans="2:14">
      <c r="B3" s="9"/>
      <c r="C3" t="s">
        <v>35</v>
      </c>
      <c r="D3" s="2"/>
      <c r="E3" s="2"/>
      <c r="F3" s="2"/>
    </row>
    <row r="4" spans="2:14" ht="15" thickBot="1">
      <c r="D4" s="2"/>
      <c r="E4" s="2"/>
      <c r="F4" s="2"/>
    </row>
    <row r="5" spans="2:14" ht="18.75" customHeight="1" thickBot="1">
      <c r="B5" s="20"/>
      <c r="C5" s="21"/>
      <c r="D5" s="22"/>
      <c r="E5" s="22"/>
      <c r="F5" s="22"/>
      <c r="G5" s="23"/>
      <c r="H5" s="23"/>
      <c r="I5" s="23"/>
      <c r="J5" s="23"/>
      <c r="K5" s="23"/>
      <c r="L5" s="24"/>
      <c r="N5" s="12"/>
    </row>
    <row r="6" spans="2:14" ht="18.75" customHeight="1">
      <c r="B6" s="25"/>
      <c r="C6" s="166" t="s">
        <v>0</v>
      </c>
      <c r="D6" s="167"/>
      <c r="E6" s="167"/>
      <c r="F6" s="168"/>
      <c r="G6" s="32"/>
      <c r="H6" s="184" t="s">
        <v>26</v>
      </c>
      <c r="I6" s="185"/>
      <c r="J6" s="185"/>
      <c r="K6" s="186"/>
      <c r="L6" s="35"/>
    </row>
    <row r="7" spans="2:14" ht="18.649999999999999" customHeight="1" thickBot="1">
      <c r="B7" s="25"/>
      <c r="C7" s="169"/>
      <c r="D7" s="170"/>
      <c r="E7" s="170"/>
      <c r="F7" s="171"/>
      <c r="G7" s="32"/>
      <c r="H7" s="187"/>
      <c r="I7" s="188"/>
      <c r="J7" s="188"/>
      <c r="K7" s="189"/>
      <c r="L7" s="35"/>
      <c r="N7" s="13"/>
    </row>
    <row r="8" spans="2:14">
      <c r="B8" s="26"/>
      <c r="C8" s="61" t="s">
        <v>1</v>
      </c>
      <c r="D8" s="62" t="s">
        <v>2</v>
      </c>
      <c r="E8" s="172">
        <f>19.66</f>
        <v>19.66</v>
      </c>
      <c r="F8" s="173"/>
      <c r="G8" s="32"/>
      <c r="H8" s="61" t="s">
        <v>1</v>
      </c>
      <c r="I8" s="62" t="s">
        <v>2</v>
      </c>
      <c r="J8" s="190">
        <v>19.66</v>
      </c>
      <c r="K8" s="191"/>
      <c r="L8" s="35"/>
    </row>
    <row r="9" spans="2:14">
      <c r="B9" s="26"/>
      <c r="C9" s="40" t="s">
        <v>3</v>
      </c>
      <c r="D9" s="14" t="s">
        <v>4</v>
      </c>
      <c r="E9" s="174">
        <f>0.15</f>
        <v>0.15</v>
      </c>
      <c r="F9" s="175"/>
      <c r="G9" s="32"/>
      <c r="H9" s="44" t="s">
        <v>27</v>
      </c>
      <c r="I9" s="3" t="s">
        <v>28</v>
      </c>
      <c r="J9" s="192">
        <v>0.66500000000000004</v>
      </c>
      <c r="K9" s="193"/>
      <c r="L9" s="35"/>
      <c r="N9" s="13"/>
    </row>
    <row r="10" spans="2:14">
      <c r="B10" s="25"/>
      <c r="C10" s="40" t="s">
        <v>11</v>
      </c>
      <c r="D10" s="14" t="s">
        <v>12</v>
      </c>
      <c r="E10" s="176">
        <v>2.9489999999999998</v>
      </c>
      <c r="F10" s="177"/>
      <c r="G10" s="32"/>
      <c r="H10" s="44" t="s">
        <v>39</v>
      </c>
      <c r="I10" s="3" t="s">
        <v>29</v>
      </c>
      <c r="J10" s="192">
        <v>4</v>
      </c>
      <c r="K10" s="193"/>
      <c r="L10" s="35"/>
    </row>
    <row r="11" spans="2:14">
      <c r="B11" s="25"/>
      <c r="C11" s="41" t="s">
        <v>5</v>
      </c>
      <c r="D11" s="5" t="s">
        <v>6</v>
      </c>
      <c r="E11" s="178">
        <v>400</v>
      </c>
      <c r="F11" s="179"/>
      <c r="G11" s="32"/>
      <c r="H11" s="164" t="s">
        <v>30</v>
      </c>
      <c r="I11" s="10" t="s">
        <v>16</v>
      </c>
      <c r="J11" s="182">
        <f>J8/(J9*4)</f>
        <v>7.3909774436090219</v>
      </c>
      <c r="K11" s="183"/>
      <c r="L11" s="35"/>
      <c r="N11" s="13"/>
    </row>
    <row r="12" spans="2:14" ht="18.75" customHeight="1" thickBot="1">
      <c r="B12" s="25"/>
      <c r="C12" s="41" t="s">
        <v>7</v>
      </c>
      <c r="D12" s="5" t="s">
        <v>8</v>
      </c>
      <c r="E12" s="180">
        <v>0.22</v>
      </c>
      <c r="F12" s="181"/>
      <c r="G12" s="32"/>
      <c r="H12" s="165"/>
      <c r="I12" s="43" t="s">
        <v>17</v>
      </c>
      <c r="J12" s="162">
        <f>J11/J8</f>
        <v>0.37593984962406013</v>
      </c>
      <c r="K12" s="163"/>
      <c r="L12" s="35"/>
    </row>
    <row r="13" spans="2:14" ht="18.75" customHeight="1">
      <c r="B13" s="25"/>
      <c r="C13" s="200" t="s">
        <v>13</v>
      </c>
      <c r="D13" s="10" t="s">
        <v>6</v>
      </c>
      <c r="E13" s="204">
        <f>E11*E12</f>
        <v>88</v>
      </c>
      <c r="F13" s="205"/>
      <c r="G13" s="32"/>
      <c r="H13" s="32"/>
      <c r="I13" s="32"/>
      <c r="J13" s="32"/>
      <c r="K13" s="32"/>
      <c r="L13" s="35"/>
      <c r="N13" s="13"/>
    </row>
    <row r="14" spans="2:14">
      <c r="B14" s="25"/>
      <c r="C14" s="200"/>
      <c r="D14" s="10" t="s">
        <v>14</v>
      </c>
      <c r="E14" s="204">
        <f>((E13*E15)/E8)</f>
        <v>59.999999999999993</v>
      </c>
      <c r="F14" s="205"/>
      <c r="G14" s="32"/>
      <c r="H14" s="32"/>
      <c r="I14" s="32"/>
      <c r="J14" s="32"/>
      <c r="K14" s="32"/>
      <c r="L14" s="35"/>
    </row>
    <row r="15" spans="2:14">
      <c r="B15" s="25"/>
      <c r="C15" s="200" t="s">
        <v>15</v>
      </c>
      <c r="D15" s="10" t="s">
        <v>16</v>
      </c>
      <c r="E15" s="204">
        <f>E10/E12</f>
        <v>13.404545454545454</v>
      </c>
      <c r="F15" s="205"/>
      <c r="G15" s="32"/>
      <c r="H15" s="32"/>
      <c r="I15" s="32"/>
      <c r="J15" s="32"/>
      <c r="K15" s="38"/>
      <c r="L15" s="35"/>
      <c r="N15" s="13"/>
    </row>
    <row r="16" spans="2:14" ht="15" thickBot="1">
      <c r="B16" s="25"/>
      <c r="C16" s="201"/>
      <c r="D16" s="43" t="s">
        <v>17</v>
      </c>
      <c r="E16" s="206">
        <f>E9/E12</f>
        <v>0.68181818181818177</v>
      </c>
      <c r="F16" s="207"/>
      <c r="G16" s="32"/>
      <c r="H16" s="32"/>
      <c r="I16" s="32"/>
      <c r="J16" s="32"/>
      <c r="K16" s="34"/>
      <c r="L16" s="35"/>
    </row>
    <row r="17" spans="2:14">
      <c r="B17" s="25"/>
      <c r="C17" s="29"/>
      <c r="D17" s="30"/>
      <c r="E17" s="31"/>
      <c r="F17" s="31"/>
      <c r="G17" s="32"/>
      <c r="H17" s="33"/>
      <c r="I17" s="30"/>
      <c r="J17" s="34"/>
      <c r="K17" s="34"/>
      <c r="L17" s="35"/>
      <c r="N17" s="13"/>
    </row>
    <row r="18" spans="2:14" ht="15" thickBot="1">
      <c r="B18" s="25"/>
      <c r="C18" s="29"/>
      <c r="D18" s="30"/>
      <c r="E18" s="31"/>
      <c r="F18" s="31"/>
      <c r="G18" s="32"/>
      <c r="H18" s="32"/>
      <c r="I18" s="32"/>
      <c r="J18" s="32"/>
      <c r="K18" s="32"/>
      <c r="L18" s="35"/>
    </row>
    <row r="19" spans="2:14">
      <c r="B19" s="25"/>
      <c r="C19" s="166" t="s">
        <v>0</v>
      </c>
      <c r="D19" s="167"/>
      <c r="E19" s="202" t="s">
        <v>38</v>
      </c>
      <c r="F19" s="203"/>
      <c r="G19" s="32"/>
      <c r="H19" s="194" t="s">
        <v>47</v>
      </c>
      <c r="I19" s="195"/>
      <c r="J19" s="198" t="s">
        <v>38</v>
      </c>
      <c r="K19" s="199"/>
      <c r="L19" s="35"/>
      <c r="N19" s="13"/>
    </row>
    <row r="20" spans="2:14" ht="15" thickBot="1">
      <c r="B20" s="25"/>
      <c r="C20" s="169"/>
      <c r="D20" s="170"/>
      <c r="E20" s="59" t="s">
        <v>36</v>
      </c>
      <c r="F20" s="60" t="s">
        <v>37</v>
      </c>
      <c r="G20" s="32"/>
      <c r="H20" s="196"/>
      <c r="I20" s="197"/>
      <c r="J20" s="63" t="s">
        <v>36</v>
      </c>
      <c r="K20" s="64" t="s">
        <v>37</v>
      </c>
      <c r="L20" s="35"/>
    </row>
    <row r="21" spans="2:14">
      <c r="B21" s="25"/>
      <c r="C21" s="55" t="s">
        <v>41</v>
      </c>
      <c r="D21" s="56" t="s">
        <v>9</v>
      </c>
      <c r="E21" s="57">
        <v>10</v>
      </c>
      <c r="F21" s="58">
        <v>12</v>
      </c>
      <c r="G21" s="32"/>
      <c r="H21" s="55" t="s">
        <v>41</v>
      </c>
      <c r="I21" s="56" t="s">
        <v>9</v>
      </c>
      <c r="J21" s="57" t="s">
        <v>40</v>
      </c>
      <c r="K21" s="58">
        <v>32</v>
      </c>
      <c r="L21" s="35"/>
      <c r="N21" s="13"/>
    </row>
    <row r="22" spans="2:14">
      <c r="B22" s="25"/>
      <c r="C22" s="41" t="s">
        <v>42</v>
      </c>
      <c r="D22" s="5" t="s">
        <v>9</v>
      </c>
      <c r="E22" s="7">
        <v>4.7</v>
      </c>
      <c r="F22" s="46">
        <v>7.5</v>
      </c>
      <c r="G22" s="32"/>
      <c r="H22" s="41" t="s">
        <v>42</v>
      </c>
      <c r="I22" s="5" t="s">
        <v>9</v>
      </c>
      <c r="J22" s="4" t="s">
        <v>40</v>
      </c>
      <c r="K22" s="46">
        <v>10</v>
      </c>
      <c r="L22" s="35"/>
    </row>
    <row r="23" spans="2:14" ht="20">
      <c r="B23" s="25"/>
      <c r="C23" s="41" t="s">
        <v>10</v>
      </c>
      <c r="D23" s="5" t="s">
        <v>8</v>
      </c>
      <c r="E23" s="6">
        <v>0.1</v>
      </c>
      <c r="F23" s="42">
        <v>0.1</v>
      </c>
      <c r="G23" s="32"/>
      <c r="H23" s="47" t="s">
        <v>18</v>
      </c>
      <c r="I23" s="10" t="s">
        <v>19</v>
      </c>
      <c r="J23" s="16" t="s">
        <v>40</v>
      </c>
      <c r="K23" s="52">
        <f>K22*K21</f>
        <v>320</v>
      </c>
      <c r="L23" s="35"/>
      <c r="N23" s="12"/>
    </row>
    <row r="24" spans="2:14" ht="18.75" customHeight="1">
      <c r="B24" s="25"/>
      <c r="C24" s="47" t="s">
        <v>18</v>
      </c>
      <c r="D24" s="10" t="s">
        <v>19</v>
      </c>
      <c r="E24" s="11">
        <f>E21*E22</f>
        <v>47</v>
      </c>
      <c r="F24" s="45">
        <f>F21*F22</f>
        <v>90</v>
      </c>
      <c r="G24" s="32"/>
      <c r="H24" s="47" t="s">
        <v>20</v>
      </c>
      <c r="I24" s="10" t="s">
        <v>21</v>
      </c>
      <c r="J24" s="15" t="s">
        <v>40</v>
      </c>
      <c r="K24" s="48">
        <f>K23*J11</f>
        <v>2365.1127819548869</v>
      </c>
      <c r="L24" s="35"/>
    </row>
    <row r="25" spans="2:14" ht="15" thickBot="1">
      <c r="B25" s="27"/>
      <c r="C25" s="47" t="s">
        <v>20</v>
      </c>
      <c r="D25" s="10" t="s">
        <v>21</v>
      </c>
      <c r="E25" s="15">
        <f>E24*E15</f>
        <v>630.01363636363635</v>
      </c>
      <c r="F25" s="48">
        <f>F24*E15</f>
        <v>1206.409090909091</v>
      </c>
      <c r="G25" s="32"/>
      <c r="H25" s="49" t="s">
        <v>31</v>
      </c>
      <c r="I25" s="43" t="s">
        <v>23</v>
      </c>
      <c r="J25" s="53" t="s">
        <v>40</v>
      </c>
      <c r="K25" s="54">
        <f>K24/J8</f>
        <v>120.30075187969923</v>
      </c>
      <c r="L25" s="35"/>
      <c r="N25" s="13"/>
    </row>
    <row r="26" spans="2:14">
      <c r="B26" s="27"/>
      <c r="C26" s="47" t="s">
        <v>22</v>
      </c>
      <c r="D26" s="10" t="s">
        <v>23</v>
      </c>
      <c r="E26" s="11">
        <f>E25/E8</f>
        <v>32.045454545454547</v>
      </c>
      <c r="F26" s="45">
        <f>F25/E8</f>
        <v>61.363636363636367</v>
      </c>
      <c r="G26" s="32"/>
      <c r="H26" s="32"/>
      <c r="I26" s="32"/>
      <c r="J26" s="32"/>
      <c r="K26" s="32"/>
      <c r="L26" s="35"/>
      <c r="N26" s="13"/>
    </row>
    <row r="27" spans="2:14" ht="15" thickBot="1">
      <c r="B27" s="27"/>
      <c r="C27" s="49" t="s">
        <v>24</v>
      </c>
      <c r="D27" s="43" t="s">
        <v>25</v>
      </c>
      <c r="E27" s="50">
        <f>(((E12-E23)*100)/E24)*E11*0.01</f>
        <v>1.0212765957446808</v>
      </c>
      <c r="F27" s="51">
        <f>(((E12-F23)*100)/F24)*E11*0.01</f>
        <v>0.53333333333333333</v>
      </c>
      <c r="G27" s="32"/>
      <c r="H27" s="30"/>
      <c r="I27" s="30"/>
      <c r="J27" s="39"/>
      <c r="K27" s="32"/>
      <c r="L27" s="35"/>
      <c r="N27" s="13"/>
    </row>
    <row r="28" spans="2:14" ht="15" thickBot="1">
      <c r="B28" s="28"/>
      <c r="C28" s="37"/>
      <c r="D28" s="37"/>
      <c r="E28" s="37"/>
      <c r="F28" s="37"/>
      <c r="G28" s="37"/>
      <c r="H28" s="37"/>
      <c r="I28" s="37"/>
      <c r="J28" s="37"/>
      <c r="K28" s="37"/>
      <c r="L28" s="36"/>
      <c r="N28" s="13"/>
    </row>
    <row r="29" spans="2:14">
      <c r="B29" s="8"/>
      <c r="N29" s="13"/>
    </row>
    <row r="30" spans="2:14">
      <c r="B30" s="8"/>
      <c r="N30" s="13"/>
    </row>
    <row r="31" spans="2:14">
      <c r="B31" s="8"/>
    </row>
    <row r="32" spans="2:14">
      <c r="B32" s="8"/>
      <c r="N32" s="13"/>
    </row>
    <row r="34" spans="3:14">
      <c r="N34" s="13"/>
    </row>
    <row r="36" spans="3:14">
      <c r="M36" s="17"/>
      <c r="N36" s="13"/>
    </row>
    <row r="37" spans="3:14">
      <c r="M37" s="17"/>
    </row>
    <row r="40" spans="3:14" ht="18.75" customHeight="1"/>
    <row r="41" spans="3:14" ht="18.75" customHeight="1"/>
    <row r="47" spans="3:14" ht="43.5">
      <c r="D47" s="19" t="s">
        <v>45</v>
      </c>
      <c r="E47" s="19" t="s">
        <v>46</v>
      </c>
    </row>
    <row r="48" spans="3:14" ht="18.75" customHeight="1">
      <c r="C48" t="s">
        <v>43</v>
      </c>
      <c r="D48" s="18">
        <f>PI()/4*0.43^2*1.338</f>
        <v>0.19430452111150781</v>
      </c>
      <c r="E48" s="18">
        <f>D48*E15</f>
        <v>2.6045637852628931</v>
      </c>
    </row>
    <row r="49" spans="3:5" ht="18.75" customHeight="1">
      <c r="C49" t="s">
        <v>44</v>
      </c>
      <c r="D49" s="18">
        <f>PI()/4*0.9^2*4.54</f>
        <v>2.8882232060777766</v>
      </c>
      <c r="E49" s="18">
        <f>D49*J11</f>
        <v>21.346792568228977</v>
      </c>
    </row>
    <row r="65" ht="18.75" customHeight="1"/>
    <row r="66" ht="18.75" customHeight="1"/>
  </sheetData>
  <mergeCells count="23">
    <mergeCell ref="H19:I20"/>
    <mergeCell ref="J19:K19"/>
    <mergeCell ref="C13:C14"/>
    <mergeCell ref="C15:C16"/>
    <mergeCell ref="C19:D20"/>
    <mergeCell ref="E19:F19"/>
    <mergeCell ref="E13:F13"/>
    <mergeCell ref="E14:F14"/>
    <mergeCell ref="E15:F15"/>
    <mergeCell ref="E16:F16"/>
    <mergeCell ref="J12:K12"/>
    <mergeCell ref="H11:H12"/>
    <mergeCell ref="C6:F7"/>
    <mergeCell ref="E8:F8"/>
    <mergeCell ref="E9:F9"/>
    <mergeCell ref="E10:F10"/>
    <mergeCell ref="E11:F11"/>
    <mergeCell ref="E12:F12"/>
    <mergeCell ref="J11:K11"/>
    <mergeCell ref="H6:K7"/>
    <mergeCell ref="J8:K8"/>
    <mergeCell ref="J9:K9"/>
    <mergeCell ref="J10:K10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3C07FB-F085-4288-9157-E0A450C566B2}">
  <sheetPr>
    <tabColor theme="0"/>
  </sheetPr>
  <dimension ref="A1:H55"/>
  <sheetViews>
    <sheetView tabSelected="1" topLeftCell="A24" zoomScale="70" zoomScaleNormal="70" workbookViewId="0">
      <selection activeCell="G53" sqref="G53"/>
    </sheetView>
  </sheetViews>
  <sheetFormatPr defaultRowHeight="14.5"/>
  <cols>
    <col min="1" max="1" width="17.81640625" bestFit="1" customWidth="1"/>
    <col min="2" max="2" width="89.54296875" bestFit="1" customWidth="1"/>
  </cols>
  <sheetData>
    <row r="1" spans="1:8" ht="15.5">
      <c r="A1" s="131" t="s">
        <v>89</v>
      </c>
      <c r="B1" s="132">
        <v>1</v>
      </c>
      <c r="C1" s="133"/>
      <c r="D1" s="133"/>
      <c r="E1" s="133"/>
      <c r="F1" s="133"/>
      <c r="G1" s="133"/>
      <c r="H1" s="133"/>
    </row>
    <row r="2" spans="1:8">
      <c r="A2" s="208" t="s">
        <v>92</v>
      </c>
      <c r="B2" s="208"/>
      <c r="C2" s="208"/>
      <c r="D2" s="208"/>
      <c r="E2" s="208"/>
      <c r="F2" s="208"/>
      <c r="G2" s="208"/>
      <c r="H2" s="134"/>
    </row>
    <row r="3" spans="1:8">
      <c r="A3" s="208"/>
      <c r="B3" s="208"/>
      <c r="C3" s="208"/>
      <c r="D3" s="208"/>
      <c r="E3" s="208"/>
      <c r="F3" s="208"/>
      <c r="G3" s="208"/>
      <c r="H3" s="134"/>
    </row>
    <row r="4" spans="1:8">
      <c r="A4" s="135"/>
      <c r="B4" s="136"/>
      <c r="C4" s="134"/>
      <c r="D4" s="134"/>
      <c r="E4" s="134"/>
      <c r="F4" s="134"/>
      <c r="G4" s="134"/>
      <c r="H4" s="134"/>
    </row>
    <row r="5" spans="1:8">
      <c r="A5" s="209" t="s">
        <v>90</v>
      </c>
      <c r="B5" s="209"/>
    </row>
    <row r="6" spans="1:8">
      <c r="A6" s="137">
        <v>1</v>
      </c>
      <c r="B6" s="138" t="s">
        <v>91</v>
      </c>
    </row>
    <row r="7" spans="1:8">
      <c r="A7" s="137">
        <v>2</v>
      </c>
      <c r="B7" s="139" t="s">
        <v>100</v>
      </c>
    </row>
    <row r="8" spans="1:8">
      <c r="A8" s="137">
        <v>3</v>
      </c>
      <c r="B8" s="139" t="s">
        <v>93</v>
      </c>
    </row>
    <row r="9" spans="1:8">
      <c r="A9" s="137">
        <v>4</v>
      </c>
      <c r="B9" s="139" t="s">
        <v>94</v>
      </c>
    </row>
    <row r="10" spans="1:8">
      <c r="A10" s="137"/>
      <c r="B10" s="138"/>
    </row>
    <row r="11" spans="1:8">
      <c r="A11" s="210"/>
      <c r="B11" s="210"/>
    </row>
    <row r="14" spans="1:8">
      <c r="A14" s="209" t="s">
        <v>114</v>
      </c>
      <c r="B14" s="209"/>
    </row>
    <row r="16" spans="1:8">
      <c r="A16" t="s">
        <v>115</v>
      </c>
    </row>
    <row r="55" spans="1:2">
      <c r="A55" s="209" t="s">
        <v>116</v>
      </c>
      <c r="B55" s="209"/>
    </row>
  </sheetData>
  <mergeCells count="5">
    <mergeCell ref="A2:G3"/>
    <mergeCell ref="A5:B5"/>
    <mergeCell ref="A11:B11"/>
    <mergeCell ref="A14:B14"/>
    <mergeCell ref="A55:B55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0D5BC0-179B-4072-B15C-5095C8298DFE}">
  <sheetPr>
    <tabColor rgb="FFFF3300"/>
  </sheetPr>
  <dimension ref="A1:F124"/>
  <sheetViews>
    <sheetView zoomScale="80" zoomScaleNormal="80" workbookViewId="0">
      <selection activeCell="C12" sqref="C12"/>
    </sheetView>
  </sheetViews>
  <sheetFormatPr defaultRowHeight="14.5"/>
  <cols>
    <col min="1" max="1" width="4.81640625" customWidth="1"/>
    <col min="2" max="2" width="14.7265625" customWidth="1"/>
    <col min="3" max="3" width="34.1796875" bestFit="1" customWidth="1"/>
    <col min="4" max="4" width="13.1796875" bestFit="1" customWidth="1"/>
    <col min="5" max="5" width="17" customWidth="1"/>
    <col min="6" max="6" width="14.7265625" customWidth="1"/>
  </cols>
  <sheetData>
    <row r="1" spans="1:6" ht="15" thickBot="1"/>
    <row r="2" spans="1:6" ht="18" customHeight="1">
      <c r="A2" s="217" t="s">
        <v>66</v>
      </c>
      <c r="B2" s="218"/>
      <c r="C2" s="218"/>
      <c r="D2" s="219"/>
      <c r="E2" s="222" t="s">
        <v>67</v>
      </c>
      <c r="F2" s="223"/>
    </row>
    <row r="3" spans="1:6" ht="18" customHeight="1" thickBot="1">
      <c r="A3" s="215"/>
      <c r="B3" s="220"/>
      <c r="C3" s="220"/>
      <c r="D3" s="221"/>
      <c r="E3" s="108" t="s">
        <v>84</v>
      </c>
      <c r="F3" s="109" t="s">
        <v>57</v>
      </c>
    </row>
    <row r="4" spans="1:6" ht="18" customHeight="1" thickBot="1">
      <c r="A4" s="74"/>
      <c r="B4" s="125" t="s">
        <v>72</v>
      </c>
      <c r="C4" s="96" t="s">
        <v>99</v>
      </c>
      <c r="D4" s="98" t="s">
        <v>48</v>
      </c>
      <c r="E4" s="123">
        <v>1129.5946044921875</v>
      </c>
      <c r="F4" s="97" t="s">
        <v>83</v>
      </c>
    </row>
    <row r="5" spans="1:6" ht="18" customHeight="1">
      <c r="A5" s="224" t="s">
        <v>73</v>
      </c>
      <c r="B5" s="225"/>
      <c r="C5" s="65" t="s">
        <v>64</v>
      </c>
      <c r="D5" s="85" t="s">
        <v>71</v>
      </c>
      <c r="E5" s="124">
        <v>400</v>
      </c>
      <c r="F5" s="66" t="s">
        <v>83</v>
      </c>
    </row>
    <row r="6" spans="1:6" ht="18" customHeight="1">
      <c r="A6" s="224"/>
      <c r="B6" s="225"/>
      <c r="C6" s="67" t="s">
        <v>65</v>
      </c>
      <c r="D6" s="99" t="s">
        <v>51</v>
      </c>
      <c r="E6" s="102">
        <v>2</v>
      </c>
      <c r="F6" s="68" t="s">
        <v>83</v>
      </c>
    </row>
    <row r="7" spans="1:6" ht="18" customHeight="1">
      <c r="A7" s="224"/>
      <c r="B7" s="225"/>
      <c r="C7" s="67" t="s">
        <v>79</v>
      </c>
      <c r="D7" s="99" t="s">
        <v>9</v>
      </c>
      <c r="E7" s="103">
        <v>20</v>
      </c>
      <c r="F7" s="69" t="s">
        <v>83</v>
      </c>
    </row>
    <row r="8" spans="1:6" ht="18" customHeight="1" thickBot="1">
      <c r="A8" s="226"/>
      <c r="B8" s="227"/>
      <c r="C8" s="75" t="s">
        <v>50</v>
      </c>
      <c r="D8" s="100" t="s">
        <v>9</v>
      </c>
      <c r="E8" s="104">
        <v>6.18</v>
      </c>
      <c r="F8" s="77" t="s">
        <v>83</v>
      </c>
    </row>
    <row r="9" spans="1:6" ht="18" customHeight="1">
      <c r="A9" s="211" t="s">
        <v>74</v>
      </c>
      <c r="B9" s="212"/>
      <c r="C9" s="76" t="s">
        <v>52</v>
      </c>
      <c r="D9" s="86" t="s">
        <v>53</v>
      </c>
      <c r="E9" s="105">
        <f>E4/(E5/1000)/E6</f>
        <v>1411.9932556152344</v>
      </c>
      <c r="F9" s="78" t="s">
        <v>83</v>
      </c>
    </row>
    <row r="10" spans="1:6" ht="18" customHeight="1">
      <c r="A10" s="213"/>
      <c r="B10" s="214"/>
      <c r="C10" s="92" t="s">
        <v>118</v>
      </c>
      <c r="D10" s="93" t="s">
        <v>81</v>
      </c>
      <c r="E10" s="129">
        <f>E9/E4</f>
        <v>1.25</v>
      </c>
      <c r="F10" s="130" t="s">
        <v>83</v>
      </c>
    </row>
    <row r="11" spans="1:6" ht="18" customHeight="1">
      <c r="A11" s="213"/>
      <c r="B11" s="214"/>
      <c r="C11" s="70" t="s">
        <v>119</v>
      </c>
      <c r="D11" s="87" t="s">
        <v>54</v>
      </c>
      <c r="E11" s="106">
        <f>E7*E8</f>
        <v>123.6</v>
      </c>
      <c r="F11" s="71" t="s">
        <v>83</v>
      </c>
    </row>
    <row r="12" spans="1:6" ht="18" customHeight="1" thickBot="1">
      <c r="A12" s="215"/>
      <c r="B12" s="216"/>
      <c r="C12" s="72" t="s">
        <v>80</v>
      </c>
      <c r="D12" s="101" t="s">
        <v>56</v>
      </c>
      <c r="E12" s="107">
        <f>E9*E11</f>
        <v>174522.36639404297</v>
      </c>
      <c r="F12" s="73" t="s">
        <v>83</v>
      </c>
    </row>
    <row r="13" spans="1:6" ht="18" customHeight="1">
      <c r="A13" t="s">
        <v>88</v>
      </c>
    </row>
    <row r="14" spans="1:6" ht="18" customHeight="1"/>
    <row r="15" spans="1:6" ht="18" customHeight="1"/>
    <row r="16" spans="1:6" ht="18" customHeight="1"/>
    <row r="17" ht="18" customHeight="1"/>
    <row r="18" ht="18" customHeight="1"/>
    <row r="19" ht="18" customHeight="1"/>
    <row r="20" ht="18" customHeight="1"/>
    <row r="21" ht="18" customHeight="1"/>
    <row r="22" ht="18" customHeight="1"/>
    <row r="23" ht="18" customHeight="1"/>
    <row r="24" ht="18" customHeight="1"/>
    <row r="25" ht="18" customHeight="1"/>
    <row r="26" ht="18" customHeight="1"/>
    <row r="27" ht="18" customHeight="1"/>
    <row r="28" ht="18" customHeight="1"/>
    <row r="29" ht="18" customHeight="1"/>
    <row r="30" ht="18" customHeight="1"/>
    <row r="31" ht="18" customHeight="1"/>
    <row r="32" ht="18" customHeight="1"/>
    <row r="33" ht="18" customHeight="1"/>
    <row r="34" ht="18" customHeight="1"/>
    <row r="35" ht="18" customHeight="1"/>
    <row r="36" ht="18.75" customHeight="1"/>
    <row r="37" ht="19.5" customHeight="1"/>
    <row r="38" ht="18" customHeight="1"/>
    <row r="39" ht="18.75" customHeight="1"/>
    <row r="40" ht="18.75" customHeight="1"/>
    <row r="41" ht="18.75" customHeight="1"/>
    <row r="42" ht="18" customHeight="1"/>
    <row r="43" ht="18" customHeight="1"/>
    <row r="47" ht="18.75" customHeight="1"/>
    <row r="48" ht="19.5" customHeight="1"/>
    <row r="58" ht="18.75" customHeight="1"/>
    <row r="59" ht="19.5" customHeight="1"/>
    <row r="60" ht="18" customHeight="1"/>
    <row r="97" ht="18" customHeight="1"/>
    <row r="98" ht="18" customHeight="1"/>
    <row r="124" ht="18" customHeight="1"/>
  </sheetData>
  <mergeCells count="4">
    <mergeCell ref="A9:B12"/>
    <mergeCell ref="A2:D3"/>
    <mergeCell ref="E2:F2"/>
    <mergeCell ref="A5:B8"/>
  </mergeCells>
  <pageMargins left="0.70866141732283472" right="0.70866141732283472" top="0.74803149606299213" bottom="0.74803149606299213" header="0.31496062992125984" footer="0.31496062992125984"/>
  <pageSetup paperSize="9" orientation="portrait" horizontalDpi="300" verticalDpi="300" r:id="rId1"/>
  <headerFooter>
    <oddHeader>&amp;LAZUMA, Tokyo Tech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E3ED8C-B8B6-49E0-9524-B4F641D7CEB8}">
  <sheetPr>
    <tabColor rgb="FFFF3300"/>
  </sheetPr>
  <dimension ref="A1:F124"/>
  <sheetViews>
    <sheetView zoomScaleNormal="100" workbookViewId="0">
      <selection activeCell="C19" sqref="C19"/>
    </sheetView>
  </sheetViews>
  <sheetFormatPr defaultRowHeight="14.5"/>
  <cols>
    <col min="1" max="1" width="13.7265625" customWidth="1"/>
    <col min="2" max="2" width="14.7265625" customWidth="1"/>
    <col min="3" max="3" width="42.54296875" bestFit="1" customWidth="1"/>
    <col min="4" max="4" width="16.1796875" bestFit="1" customWidth="1"/>
    <col min="5" max="5" width="12.81640625" customWidth="1"/>
    <col min="6" max="6" width="13.1796875" customWidth="1"/>
    <col min="7" max="7" width="7" customWidth="1"/>
  </cols>
  <sheetData>
    <row r="1" spans="1:6" ht="15" thickBot="1"/>
    <row r="2" spans="1:6" ht="18" customHeight="1">
      <c r="A2" s="217" t="s">
        <v>68</v>
      </c>
      <c r="B2" s="218"/>
      <c r="C2" s="218"/>
      <c r="D2" s="219"/>
      <c r="E2" s="233" t="s">
        <v>67</v>
      </c>
      <c r="F2" s="234"/>
    </row>
    <row r="3" spans="1:6" ht="18" customHeight="1" thickBot="1">
      <c r="A3" s="215"/>
      <c r="B3" s="220"/>
      <c r="C3" s="220"/>
      <c r="D3" s="221"/>
      <c r="E3" s="141" t="s">
        <v>84</v>
      </c>
      <c r="F3" s="142" t="s">
        <v>85</v>
      </c>
    </row>
    <row r="4" spans="1:6" ht="18" customHeight="1">
      <c r="A4" s="74"/>
      <c r="B4" s="235" t="s">
        <v>72</v>
      </c>
      <c r="C4" s="148" t="s">
        <v>101</v>
      </c>
      <c r="D4" s="140" t="s">
        <v>48</v>
      </c>
      <c r="E4" s="145">
        <v>1129.5946044921875</v>
      </c>
      <c r="F4" s="122">
        <v>1129.5946044921875</v>
      </c>
    </row>
    <row r="5" spans="1:6" ht="18" customHeight="1">
      <c r="A5" s="74"/>
      <c r="B5" s="236"/>
      <c r="C5" s="80" t="s">
        <v>95</v>
      </c>
      <c r="D5" s="83" t="s">
        <v>58</v>
      </c>
      <c r="E5" s="88">
        <v>2.2819902896881104</v>
      </c>
      <c r="F5" s="79">
        <v>2.2819902896881104</v>
      </c>
    </row>
    <row r="6" spans="1:6" ht="18" customHeight="1">
      <c r="A6" s="74"/>
      <c r="B6" s="236"/>
      <c r="C6" s="82" t="s">
        <v>96</v>
      </c>
      <c r="D6" s="83" t="s">
        <v>58</v>
      </c>
      <c r="E6" s="88">
        <v>39.047061920166016</v>
      </c>
      <c r="F6" s="79">
        <v>39.047061920166016</v>
      </c>
    </row>
    <row r="7" spans="1:6" ht="18" customHeight="1">
      <c r="A7" s="74"/>
      <c r="B7" s="236"/>
      <c r="C7" s="82" t="s">
        <v>97</v>
      </c>
      <c r="D7" s="83" t="s">
        <v>58</v>
      </c>
      <c r="E7" s="90">
        <v>783.64520263671875</v>
      </c>
      <c r="F7" s="91">
        <v>783.64520263671875</v>
      </c>
    </row>
    <row r="8" spans="1:6" ht="18" customHeight="1" thickBot="1">
      <c r="A8" s="74"/>
      <c r="B8" s="237"/>
      <c r="C8" s="81" t="s">
        <v>98</v>
      </c>
      <c r="D8" s="84" t="s">
        <v>58</v>
      </c>
      <c r="E8" s="146">
        <v>-6.1353631019592285</v>
      </c>
      <c r="F8" s="147">
        <v>-6.1353631019592285</v>
      </c>
    </row>
    <row r="9" spans="1:6" ht="18" customHeight="1">
      <c r="A9" s="224" t="s">
        <v>73</v>
      </c>
      <c r="B9" s="214"/>
      <c r="C9" s="65" t="s">
        <v>69</v>
      </c>
      <c r="D9" s="85" t="s">
        <v>59</v>
      </c>
      <c r="E9" s="143">
        <v>99.5</v>
      </c>
      <c r="F9" s="144">
        <v>99.5</v>
      </c>
    </row>
    <row r="10" spans="1:6" ht="18" customHeight="1">
      <c r="A10" s="213"/>
      <c r="B10" s="214"/>
      <c r="C10" s="110" t="s">
        <v>78</v>
      </c>
      <c r="D10" s="111" t="s">
        <v>70</v>
      </c>
      <c r="E10" s="127">
        <f>(235*0.035+238*0.965+32)/(235*0.035+238*0.965)</f>
        <v>1.1345131255385779</v>
      </c>
      <c r="F10" s="128">
        <f>(235*0.035+238*0.965+32)/(235*0.035+238*0.965)</f>
        <v>1.1345131255385779</v>
      </c>
    </row>
    <row r="11" spans="1:6" ht="18" customHeight="1">
      <c r="A11" s="213"/>
      <c r="B11" s="214"/>
      <c r="C11" s="67" t="s">
        <v>61</v>
      </c>
      <c r="D11" s="112" t="s">
        <v>49</v>
      </c>
      <c r="E11" s="117">
        <v>400</v>
      </c>
      <c r="F11" s="118">
        <v>400</v>
      </c>
    </row>
    <row r="12" spans="1:6" ht="18" customHeight="1">
      <c r="A12" s="213"/>
      <c r="B12" s="214"/>
      <c r="C12" s="65" t="s">
        <v>75</v>
      </c>
      <c r="D12" s="85" t="s">
        <v>62</v>
      </c>
      <c r="E12" s="117">
        <v>22</v>
      </c>
      <c r="F12" s="118">
        <v>22</v>
      </c>
    </row>
    <row r="13" spans="1:6" ht="18" customHeight="1">
      <c r="A13" s="213"/>
      <c r="B13" s="214"/>
      <c r="C13" s="67" t="s">
        <v>79</v>
      </c>
      <c r="D13" s="67" t="s">
        <v>9</v>
      </c>
      <c r="E13" s="119">
        <v>10</v>
      </c>
      <c r="F13" s="69">
        <v>9.99</v>
      </c>
    </row>
    <row r="14" spans="1:6" ht="18" customHeight="1" thickBot="1">
      <c r="A14" s="215"/>
      <c r="B14" s="216"/>
      <c r="C14" s="75" t="s">
        <v>50</v>
      </c>
      <c r="D14" s="75" t="s">
        <v>9</v>
      </c>
      <c r="E14" s="120">
        <v>4.4400000000000004</v>
      </c>
      <c r="F14" s="121">
        <v>3.13</v>
      </c>
    </row>
    <row r="15" spans="1:6" ht="18" customHeight="1">
      <c r="A15" s="211" t="s">
        <v>74</v>
      </c>
      <c r="B15" s="228"/>
      <c r="C15" s="76" t="s">
        <v>76</v>
      </c>
      <c r="D15" s="86" t="s">
        <v>49</v>
      </c>
      <c r="E15" s="113">
        <f>E11*(E12-10)*0.01/E10</f>
        <v>42.308897904740732</v>
      </c>
      <c r="F15" s="114">
        <f>F11*(F12-10)*0.01/F10</f>
        <v>42.308897904740732</v>
      </c>
    </row>
    <row r="16" spans="1:6" ht="18" customHeight="1">
      <c r="A16" s="229"/>
      <c r="B16" s="230"/>
      <c r="C16" s="92" t="s">
        <v>77</v>
      </c>
      <c r="D16" s="93" t="s">
        <v>60</v>
      </c>
      <c r="E16" s="115">
        <f>((E7+E8)*(100-E9)*0.01+E5+E6)*1000/E15</f>
        <v>1068.7255789393034</v>
      </c>
      <c r="F16" s="116">
        <f>((F7+F8)*(100-F9)*0.01+F5+F6)*1000/F15</f>
        <v>1068.7255789393034</v>
      </c>
    </row>
    <row r="17" spans="1:6" ht="18" customHeight="1">
      <c r="A17" s="229"/>
      <c r="B17" s="230"/>
      <c r="C17" s="92" t="s">
        <v>117</v>
      </c>
      <c r="D17" s="93" t="s">
        <v>82</v>
      </c>
      <c r="E17" s="94">
        <f>E16/E4</f>
        <v>0.94611427381928059</v>
      </c>
      <c r="F17" s="71">
        <f>F16/F4</f>
        <v>0.94611427381928059</v>
      </c>
    </row>
    <row r="18" spans="1:6" ht="18" customHeight="1">
      <c r="A18" s="229"/>
      <c r="B18" s="230"/>
      <c r="C18" s="92" t="s">
        <v>63</v>
      </c>
      <c r="D18" s="70" t="s">
        <v>55</v>
      </c>
      <c r="E18" s="94">
        <f>E13*E14</f>
        <v>44.400000000000006</v>
      </c>
      <c r="F18" s="95">
        <f>F13*F14</f>
        <v>31.268699999999999</v>
      </c>
    </row>
    <row r="19" spans="1:6" ht="18" customHeight="1" thickBot="1">
      <c r="A19" s="231"/>
      <c r="B19" s="232"/>
      <c r="C19" s="72" t="s">
        <v>80</v>
      </c>
      <c r="D19" s="72" t="s">
        <v>56</v>
      </c>
      <c r="E19" s="89">
        <f>E16*E18</f>
        <v>47451.415704905077</v>
      </c>
      <c r="F19" s="73">
        <f>F16*F18</f>
        <v>33417.659510179394</v>
      </c>
    </row>
    <row r="20" spans="1:6" ht="18" customHeight="1">
      <c r="A20" t="s">
        <v>87</v>
      </c>
    </row>
    <row r="21" spans="1:6" ht="18" customHeight="1">
      <c r="A21" t="s">
        <v>86</v>
      </c>
    </row>
    <row r="22" spans="1:6" ht="18" customHeight="1"/>
    <row r="23" spans="1:6" ht="18" customHeight="1">
      <c r="C23" s="126"/>
    </row>
    <row r="24" spans="1:6" ht="18" customHeight="1"/>
    <row r="25" spans="1:6" ht="18" customHeight="1"/>
    <row r="26" spans="1:6" ht="18" customHeight="1"/>
    <row r="27" spans="1:6" ht="18" customHeight="1"/>
    <row r="28" spans="1:6" ht="18" customHeight="1"/>
    <row r="29" spans="1:6" ht="18" customHeight="1"/>
    <row r="30" spans="1:6" ht="18" customHeight="1"/>
    <row r="31" spans="1:6" ht="18" customHeight="1"/>
    <row r="32" spans="1:6" ht="18" customHeight="1"/>
    <row r="33" ht="18" customHeight="1"/>
    <row r="34" ht="18" customHeight="1"/>
    <row r="37" ht="19.5" customHeight="1"/>
    <row r="38" ht="18" customHeight="1"/>
    <row r="39" ht="18.75" customHeight="1"/>
    <row r="40" ht="18.75" customHeight="1"/>
    <row r="41" ht="18.75" customHeight="1"/>
    <row r="42" ht="18" customHeight="1"/>
    <row r="43" ht="18" customHeight="1"/>
    <row r="47" ht="18.75" customHeight="1"/>
    <row r="48" ht="19.5" customHeight="1"/>
    <row r="58" ht="18.75" customHeight="1"/>
    <row r="59" ht="19.5" customHeight="1"/>
    <row r="60" ht="18" customHeight="1"/>
    <row r="97" ht="18" customHeight="1"/>
    <row r="98" ht="18" customHeight="1"/>
    <row r="124" ht="18" customHeight="1"/>
  </sheetData>
  <mergeCells count="5">
    <mergeCell ref="A15:B19"/>
    <mergeCell ref="E2:F2"/>
    <mergeCell ref="B4:B8"/>
    <mergeCell ref="A2:D3"/>
    <mergeCell ref="A9:B14"/>
  </mergeCells>
  <pageMargins left="0.70866141732283472" right="0.70866141732283472" top="0.74803149606299213" bottom="0.74803149606299213" header="0.31496062992125984" footer="0.31496062992125984"/>
  <pageSetup paperSize="9" orientation="portrait" horizontalDpi="300" verticalDpi="300" r:id="rId1"/>
  <headerFooter>
    <oddHeader>&amp;LAZUMA, Tokyo Tech</oddHead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1F6C37-2828-4862-AFAA-3C70E2E8A619}">
  <dimension ref="A1:F6"/>
  <sheetViews>
    <sheetView workbookViewId="0">
      <selection activeCell="D9" sqref="D9"/>
    </sheetView>
  </sheetViews>
  <sheetFormatPr defaultRowHeight="14.5"/>
  <cols>
    <col min="1" max="1" width="7.7265625" bestFit="1" customWidth="1"/>
    <col min="3" max="3" width="21.7265625" bestFit="1" customWidth="1"/>
    <col min="4" max="4" width="11.1796875" bestFit="1" customWidth="1"/>
    <col min="5" max="6" width="11.81640625" bestFit="1" customWidth="1"/>
  </cols>
  <sheetData>
    <row r="1" spans="1:6">
      <c r="A1" s="238" t="s">
        <v>102</v>
      </c>
      <c r="B1" s="239"/>
      <c r="C1" s="239"/>
      <c r="D1" s="239"/>
      <c r="E1" s="242" t="s">
        <v>103</v>
      </c>
      <c r="F1" s="243"/>
    </row>
    <row r="2" spans="1:6">
      <c r="A2" s="240"/>
      <c r="B2" s="241"/>
      <c r="C2" s="241"/>
      <c r="D2" s="241"/>
      <c r="E2" s="149" t="s">
        <v>104</v>
      </c>
      <c r="F2" s="149" t="s">
        <v>105</v>
      </c>
    </row>
    <row r="3" spans="1:6">
      <c r="A3" s="152" t="s">
        <v>106</v>
      </c>
      <c r="B3" s="153"/>
      <c r="C3" s="153" t="s">
        <v>107</v>
      </c>
      <c r="D3" s="154" t="s">
        <v>108</v>
      </c>
      <c r="E3" s="155">
        <f>'Footprint(Open Cycle)'!E9+'Footprint(Closed Cycle)'!E16</f>
        <v>2480.7188345545378</v>
      </c>
      <c r="F3" s="150">
        <f>'Footprint(Closed Cycle)'!F16</f>
        <v>1068.7255789393034</v>
      </c>
    </row>
    <row r="4" spans="1:6">
      <c r="A4" s="156"/>
      <c r="B4" s="157"/>
      <c r="C4" s="157" t="s">
        <v>120</v>
      </c>
      <c r="D4" s="158" t="s">
        <v>109</v>
      </c>
      <c r="E4" s="155">
        <f>'Footprint(Open Cycle)'!E10+'Footprint(Closed Cycle)'!E17</f>
        <v>2.1961142738192807</v>
      </c>
      <c r="F4" s="151">
        <f>'Footprint(Closed Cycle)'!F17</f>
        <v>0.94611427381928059</v>
      </c>
    </row>
    <row r="5" spans="1:6">
      <c r="A5" s="156"/>
      <c r="B5" s="157"/>
      <c r="C5" s="157" t="s">
        <v>110</v>
      </c>
      <c r="D5" s="158" t="s">
        <v>111</v>
      </c>
      <c r="E5" s="155">
        <f>'Footprint(Open Cycle)'!E11+'Footprint(Closed Cycle)'!E18</f>
        <v>168</v>
      </c>
      <c r="F5" s="151">
        <f>'Footprint(Closed Cycle)'!F18</f>
        <v>31.268699999999999</v>
      </c>
    </row>
    <row r="6" spans="1:6">
      <c r="A6" s="159"/>
      <c r="B6" s="160"/>
      <c r="C6" s="160" t="s">
        <v>112</v>
      </c>
      <c r="D6" s="161" t="s">
        <v>113</v>
      </c>
      <c r="E6" s="155">
        <f>'Footprint(Open Cycle)'!E12+'Footprint(Closed Cycle)'!E19</f>
        <v>221973.78209894805</v>
      </c>
      <c r="F6" s="151">
        <f>'Footprint(Closed Cycle)'!F19</f>
        <v>33417.659510179394</v>
      </c>
    </row>
  </sheetData>
  <mergeCells count="2">
    <mergeCell ref="A1:D2"/>
    <mergeCell ref="E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DGR footprint calculations</vt:lpstr>
      <vt:lpstr>Guidelines</vt:lpstr>
      <vt:lpstr>Footprint(Open Cycle)</vt:lpstr>
      <vt:lpstr>Footprint(Closed Cycle)</vt:lpstr>
      <vt:lpstr>OverAll DGR Sizing Output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AZUMA, Tomoki</dc:creator>
  <cp:keywords/>
  <dc:description/>
  <cp:lastModifiedBy>KRYVORUCHKO, Vitalii</cp:lastModifiedBy>
  <cp:lastPrinted>2023-12-20T06:06:34Z</cp:lastPrinted>
  <dcterms:created xsi:type="dcterms:W3CDTF">2023-03-09T12:36:35Z</dcterms:created>
  <dcterms:modified xsi:type="dcterms:W3CDTF">2024-09-25T13:33:29Z</dcterms:modified>
  <cp:category/>
</cp:coreProperties>
</file>